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6.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7.xml" ContentType="application/vnd.openxmlformats-officedocument.themeOverrid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x\Desktop\PAI 2022\"/>
    </mc:Choice>
  </mc:AlternateContent>
  <bookViews>
    <workbookView xWindow="0" yWindow="0" windowWidth="20490" windowHeight="8940" tabRatio="871" activeTab="3"/>
  </bookViews>
  <sheets>
    <sheet name="Datos Generales" sheetId="1" r:id="rId1"/>
    <sheet name="Hoja1" sheetId="2" state="hidden" r:id="rId2"/>
    <sheet name="METAS CON BAJO RENDIMIENTO" sheetId="10" state="hidden" r:id="rId3"/>
    <sheet name="Anexo 1 Matriz Inf Gestión-GD" sheetId="3" r:id="rId4"/>
    <sheet name="Anexo 2 Matriz Inf Gastos" sheetId="11" r:id="rId5"/>
    <sheet name="Anexo 3 Matriz inf ingresos" sheetId="13" r:id="rId6"/>
    <sheet name="RESUMEN FISICO Y FINANCIERO" sheetId="4" r:id="rId7"/>
    <sheet name="GRAFICOS " sheetId="14" r:id="rId8"/>
    <sheet name="FORMULA" sheetId="8" state="hidden" r:id="rId9"/>
    <sheet name="16MIZC" sheetId="5" state="hidden" r:id="rId10"/>
  </sheets>
  <definedNames>
    <definedName name="_xlnm._FilterDatabase" localSheetId="3" hidden="1">'Anexo 1 Matriz Inf Gestión-GD'!$A$5:$AU$5</definedName>
    <definedName name="_Toc467769483" localSheetId="9">#REF!</definedName>
    <definedName name="_xlnm.Print_Area" localSheetId="3">'Anexo 1 Matriz Inf Gestión-GD'!$A$1:$AS$238</definedName>
    <definedName name="_xlnm.Print_Area" localSheetId="2">'METAS CON BAJO RENDIMIENTO'!$A$1:$H$218</definedName>
    <definedName name="_xlnm.Print_Area" localSheetId="6">'RESUMEN FISICO Y FINANCIERO'!$A$1:$E$65</definedName>
    <definedName name="Lista_CAR">'Datos Generales'!$H$5:$H$37</definedName>
    <definedName name="REPORTE">#REF!</definedName>
    <definedName name="SI">#REF!</definedName>
    <definedName name="_xlnm.Print_Titles" localSheetId="4">'Anexo 2 Matriz Inf Gastos'!$2:$3</definedName>
    <definedName name="_xlnm.Print_Titles" localSheetId="2">'METAS CON BAJO RENDIMIENTO'!$1:$1</definedName>
    <definedName name="Vigencias">'Datos Generales'!$H$39:$H$46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guuUkmQtFXWS/lNc5NQqLHurTpYw=="/>
    </ext>
  </extLst>
</workbook>
</file>

<file path=xl/calcChain.xml><?xml version="1.0" encoding="utf-8"?>
<calcChain xmlns="http://schemas.openxmlformats.org/spreadsheetml/2006/main">
  <c r="T513" i="13" l="1"/>
  <c r="T512" i="13" s="1"/>
  <c r="T506" i="13"/>
  <c r="T505" i="13"/>
  <c r="T502" i="13"/>
  <c r="T470" i="13"/>
  <c r="T438" i="13"/>
  <c r="T405" i="13"/>
  <c r="T402" i="13"/>
  <c r="T396" i="13"/>
  <c r="T393" i="13"/>
  <c r="T390" i="13"/>
  <c r="T386" i="13"/>
  <c r="T383" i="13"/>
  <c r="T380" i="13"/>
  <c r="T379" i="13"/>
  <c r="T378" i="13" s="1"/>
  <c r="T371" i="13"/>
  <c r="T370" i="13" s="1"/>
  <c r="T364" i="13"/>
  <c r="T360" i="13"/>
  <c r="T356" i="13"/>
  <c r="T352" i="13"/>
  <c r="T346" i="13" s="1"/>
  <c r="T345" i="13" s="1"/>
  <c r="T349" i="13"/>
  <c r="T308" i="13"/>
  <c r="T304" i="13"/>
  <c r="T300" i="13"/>
  <c r="T296" i="13"/>
  <c r="T292" i="13"/>
  <c r="T287" i="13" s="1"/>
  <c r="T288" i="13"/>
  <c r="T283" i="13"/>
  <c r="T279" i="13"/>
  <c r="T278" i="13" s="1"/>
  <c r="T274" i="13"/>
  <c r="T270" i="13"/>
  <c r="T266" i="13"/>
  <c r="T265" i="13" s="1"/>
  <c r="T261" i="13"/>
  <c r="T257" i="13"/>
  <c r="T256" i="13"/>
  <c r="T252" i="13"/>
  <c r="T248" i="13"/>
  <c r="T247" i="13" s="1"/>
  <c r="T242" i="13"/>
  <c r="T238" i="13"/>
  <c r="T234" i="13"/>
  <c r="T230" i="13"/>
  <c r="T229" i="13" s="1"/>
  <c r="T223" i="13"/>
  <c r="T219" i="13"/>
  <c r="T215" i="13"/>
  <c r="T211" i="13"/>
  <c r="T207" i="13"/>
  <c r="T206" i="13" s="1"/>
  <c r="T205" i="13" s="1"/>
  <c r="T201" i="13"/>
  <c r="T200" i="13"/>
  <c r="T199" i="13" s="1"/>
  <c r="T195" i="13"/>
  <c r="T194" i="13" s="1"/>
  <c r="T190" i="13"/>
  <c r="T189" i="13" s="1"/>
  <c r="T183" i="13"/>
  <c r="T179" i="13"/>
  <c r="T175" i="13"/>
  <c r="T171" i="13"/>
  <c r="T167" i="13"/>
  <c r="T163" i="13"/>
  <c r="T159" i="13"/>
  <c r="T155" i="13"/>
  <c r="T151" i="13"/>
  <c r="T147" i="13" s="1"/>
  <c r="T148" i="13"/>
  <c r="T143" i="13"/>
  <c r="T139" i="13"/>
  <c r="T135" i="13"/>
  <c r="T131" i="13"/>
  <c r="T127" i="13"/>
  <c r="T123" i="13"/>
  <c r="T119" i="13"/>
  <c r="T115" i="13"/>
  <c r="T111" i="13"/>
  <c r="T107" i="13"/>
  <c r="T102" i="13" s="1"/>
  <c r="T103" i="13"/>
  <c r="T96" i="13"/>
  <c r="T92" i="13"/>
  <c r="T88" i="13"/>
  <c r="T84" i="13"/>
  <c r="T80" i="13"/>
  <c r="T79" i="13" s="1"/>
  <c r="T78" i="13" s="1"/>
  <c r="T74" i="13"/>
  <c r="T70" i="13"/>
  <c r="T66" i="13"/>
  <c r="T62" i="13"/>
  <c r="T58" i="13"/>
  <c r="T54" i="13"/>
  <c r="T50" i="13"/>
  <c r="T46" i="13"/>
  <c r="T42" i="13"/>
  <c r="T38" i="13"/>
  <c r="T37" i="13" s="1"/>
  <c r="T33" i="13"/>
  <c r="T29" i="13"/>
  <c r="T28" i="13"/>
  <c r="T27" i="13" s="1"/>
  <c r="T26" i="13" s="1"/>
  <c r="T21" i="13"/>
  <c r="T17" i="13"/>
  <c r="T13" i="13"/>
  <c r="T12" i="13" s="1"/>
  <c r="T11" i="13" s="1"/>
  <c r="T10" i="13" s="1"/>
  <c r="O7" i="13"/>
  <c r="O14" i="13"/>
  <c r="O13" i="13" s="1"/>
  <c r="O12" i="13" s="1"/>
  <c r="O15" i="13"/>
  <c r="O16" i="13"/>
  <c r="O18" i="13"/>
  <c r="O17" i="13" s="1"/>
  <c r="O19" i="13"/>
  <c r="O20" i="13"/>
  <c r="O22" i="13"/>
  <c r="O21" i="13" s="1"/>
  <c r="O23" i="13"/>
  <c r="O24" i="13"/>
  <c r="O30" i="13"/>
  <c r="O29" i="13" s="1"/>
  <c r="O28" i="13" s="1"/>
  <c r="O27" i="13" s="1"/>
  <c r="O26" i="13" s="1"/>
  <c r="O31" i="13"/>
  <c r="O32" i="13"/>
  <c r="O34" i="13"/>
  <c r="O33" i="13" s="1"/>
  <c r="O35" i="13"/>
  <c r="O36" i="13"/>
  <c r="O38" i="13"/>
  <c r="O37" i="13" s="1"/>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81" i="13"/>
  <c r="O80" i="13" s="1"/>
  <c r="O82" i="13"/>
  <c r="O83" i="13"/>
  <c r="O85" i="13"/>
  <c r="O84" i="13" s="1"/>
  <c r="O86" i="13"/>
  <c r="O87" i="13"/>
  <c r="O89" i="13"/>
  <c r="O88" i="13" s="1"/>
  <c r="O90" i="13"/>
  <c r="O91" i="13"/>
  <c r="O93" i="13"/>
  <c r="O92" i="13" s="1"/>
  <c r="O94" i="13"/>
  <c r="O95" i="13"/>
  <c r="O97" i="13"/>
  <c r="O96" i="13" s="1"/>
  <c r="O98" i="13"/>
  <c r="O99" i="13"/>
  <c r="O100" i="13"/>
  <c r="O104" i="13"/>
  <c r="O103" i="13" s="1"/>
  <c r="O105" i="13"/>
  <c r="O106" i="13"/>
  <c r="O108" i="13"/>
  <c r="O107" i="13" s="1"/>
  <c r="O109" i="13"/>
  <c r="O110" i="13"/>
  <c r="O112" i="13"/>
  <c r="O111" i="13" s="1"/>
  <c r="O113" i="13"/>
  <c r="O114" i="13"/>
  <c r="O116" i="13"/>
  <c r="O115" i="13" s="1"/>
  <c r="O117" i="13"/>
  <c r="O118" i="13"/>
  <c r="O120" i="13"/>
  <c r="O119" i="13" s="1"/>
  <c r="O121" i="13"/>
  <c r="O122" i="13"/>
  <c r="O124" i="13"/>
  <c r="O123" i="13" s="1"/>
  <c r="O125" i="13"/>
  <c r="O126" i="13"/>
  <c r="O128" i="13"/>
  <c r="O127" i="13" s="1"/>
  <c r="O129" i="13"/>
  <c r="O130" i="13"/>
  <c r="O132" i="13"/>
  <c r="O131" i="13" s="1"/>
  <c r="O133" i="13"/>
  <c r="O134" i="13"/>
  <c r="O136" i="13"/>
  <c r="O135" i="13" s="1"/>
  <c r="O137" i="13"/>
  <c r="O138" i="13"/>
  <c r="O140" i="13"/>
  <c r="O139" i="13" s="1"/>
  <c r="O141" i="13"/>
  <c r="O142" i="13"/>
  <c r="O144" i="13"/>
  <c r="O143" i="13" s="1"/>
  <c r="O145" i="13"/>
  <c r="O146" i="13"/>
  <c r="O149" i="13"/>
  <c r="O148" i="13" s="1"/>
  <c r="O150" i="13"/>
  <c r="O152" i="13"/>
  <c r="O151" i="13" s="1"/>
  <c r="O153" i="13"/>
  <c r="O154" i="13"/>
  <c r="O156" i="13"/>
  <c r="O155" i="13" s="1"/>
  <c r="O157" i="13"/>
  <c r="O158" i="13"/>
  <c r="O160" i="13"/>
  <c r="O159" i="13" s="1"/>
  <c r="O161" i="13"/>
  <c r="O162" i="13"/>
  <c r="O164" i="13"/>
  <c r="O163" i="13" s="1"/>
  <c r="O165" i="13"/>
  <c r="O166" i="13"/>
  <c r="O168" i="13"/>
  <c r="O167" i="13" s="1"/>
  <c r="O169" i="13"/>
  <c r="O170" i="13"/>
  <c r="O172" i="13"/>
  <c r="O171" i="13" s="1"/>
  <c r="O173" i="13"/>
  <c r="O174" i="13"/>
  <c r="O176" i="13"/>
  <c r="O175" i="13" s="1"/>
  <c r="O177" i="13"/>
  <c r="O178" i="13"/>
  <c r="O180" i="13"/>
  <c r="O179" i="13" s="1"/>
  <c r="O181" i="13"/>
  <c r="O182" i="13"/>
  <c r="O184" i="13"/>
  <c r="O183" i="13" s="1"/>
  <c r="O185" i="13"/>
  <c r="O186" i="13"/>
  <c r="O190" i="13"/>
  <c r="O189" i="13" s="1"/>
  <c r="O191" i="13"/>
  <c r="O192" i="13"/>
  <c r="O193" i="13"/>
  <c r="O196" i="13"/>
  <c r="O195" i="13" s="1"/>
  <c r="O194" i="13" s="1"/>
  <c r="O197" i="13"/>
  <c r="O198" i="13"/>
  <c r="O202" i="13"/>
  <c r="O201" i="13" s="1"/>
  <c r="O200" i="13" s="1"/>
  <c r="O199" i="13" s="1"/>
  <c r="O203" i="13"/>
  <c r="O204" i="13"/>
  <c r="O208" i="13"/>
  <c r="O207" i="13" s="1"/>
  <c r="O209" i="13"/>
  <c r="O210" i="13"/>
  <c r="O212" i="13"/>
  <c r="O211" i="13" s="1"/>
  <c r="O213" i="13"/>
  <c r="O214" i="13"/>
  <c r="O216" i="13"/>
  <c r="O215" i="13" s="1"/>
  <c r="O217" i="13"/>
  <c r="O218" i="13"/>
  <c r="O220" i="13"/>
  <c r="O219" i="13" s="1"/>
  <c r="O221" i="13"/>
  <c r="O222" i="13"/>
  <c r="O224" i="13"/>
  <c r="O223" i="13" s="1"/>
  <c r="O225" i="13"/>
  <c r="O226" i="13"/>
  <c r="O230" i="13"/>
  <c r="O229" i="13" s="1"/>
  <c r="O231" i="13"/>
  <c r="O232" i="13"/>
  <c r="O233" i="13"/>
  <c r="O234" i="13"/>
  <c r="O235" i="13"/>
  <c r="O236" i="13"/>
  <c r="O237" i="13"/>
  <c r="O238" i="13"/>
  <c r="O239" i="13"/>
  <c r="O240" i="13"/>
  <c r="O241" i="13"/>
  <c r="O242" i="13"/>
  <c r="O243" i="13"/>
  <c r="O244" i="13"/>
  <c r="O245" i="13"/>
  <c r="O249" i="13"/>
  <c r="O248" i="13" s="1"/>
  <c r="O247" i="13" s="1"/>
  <c r="O250" i="13"/>
  <c r="O251" i="13"/>
  <c r="O253" i="13"/>
  <c r="O252" i="13" s="1"/>
  <c r="O254" i="13"/>
  <c r="O255" i="13"/>
  <c r="O258" i="13"/>
  <c r="O257" i="13" s="1"/>
  <c r="O256" i="13" s="1"/>
  <c r="O259" i="13"/>
  <c r="O260" i="13"/>
  <c r="O262" i="13"/>
  <c r="O261" i="13" s="1"/>
  <c r="O263" i="13"/>
  <c r="O264" i="13"/>
  <c r="O266" i="13"/>
  <c r="O265" i="13" s="1"/>
  <c r="O267" i="13"/>
  <c r="O268" i="13"/>
  <c r="O269" i="13"/>
  <c r="O270" i="13"/>
  <c r="O271" i="13"/>
  <c r="O272" i="13"/>
  <c r="O273" i="13"/>
  <c r="O274" i="13"/>
  <c r="O275" i="13"/>
  <c r="O276" i="13"/>
  <c r="O277" i="13"/>
  <c r="O280" i="13"/>
  <c r="O279" i="13" s="1"/>
  <c r="O278" i="13" s="1"/>
  <c r="O281" i="13"/>
  <c r="O282" i="13"/>
  <c r="O284" i="13"/>
  <c r="O283" i="13" s="1"/>
  <c r="O285" i="13"/>
  <c r="O286" i="13"/>
  <c r="O289" i="13"/>
  <c r="O288" i="13" s="1"/>
  <c r="O290" i="13"/>
  <c r="O291" i="13"/>
  <c r="O293" i="13"/>
  <c r="O292" i="13" s="1"/>
  <c r="O294" i="13"/>
  <c r="O295" i="13"/>
  <c r="O297" i="13"/>
  <c r="O296" i="13" s="1"/>
  <c r="O298" i="13"/>
  <c r="O299" i="13"/>
  <c r="O301" i="13"/>
  <c r="O300" i="13" s="1"/>
  <c r="O302" i="13"/>
  <c r="O303" i="13"/>
  <c r="O305" i="13"/>
  <c r="O304" i="13" s="1"/>
  <c r="O306" i="13"/>
  <c r="O307" i="13"/>
  <c r="O309" i="13"/>
  <c r="O308" i="13" s="1"/>
  <c r="O310" i="13"/>
  <c r="O311" i="13"/>
  <c r="O312" i="13"/>
  <c r="O313" i="13"/>
  <c r="O314" i="13"/>
  <c r="O315" i="13"/>
  <c r="O316" i="13"/>
  <c r="O317" i="13"/>
  <c r="O318" i="13"/>
  <c r="O319" i="13"/>
  <c r="O320" i="13"/>
  <c r="O321" i="13"/>
  <c r="O322" i="13"/>
  <c r="O323" i="13"/>
  <c r="O324" i="13"/>
  <c r="O325" i="13"/>
  <c r="O326" i="13"/>
  <c r="O327" i="13"/>
  <c r="O328" i="13"/>
  <c r="O329" i="13"/>
  <c r="O330" i="13"/>
  <c r="O331" i="13"/>
  <c r="O332" i="13"/>
  <c r="O333" i="13"/>
  <c r="O334" i="13"/>
  <c r="O335" i="13"/>
  <c r="O336" i="13"/>
  <c r="O337" i="13"/>
  <c r="O338" i="13"/>
  <c r="O339" i="13"/>
  <c r="O340" i="13"/>
  <c r="O341" i="13"/>
  <c r="O342" i="13"/>
  <c r="O343" i="13"/>
  <c r="O344" i="13"/>
  <c r="O347" i="13"/>
  <c r="O348" i="13"/>
  <c r="O350" i="13"/>
  <c r="O349" i="13" s="1"/>
  <c r="O351" i="13"/>
  <c r="O353" i="13"/>
  <c r="O352" i="13" s="1"/>
  <c r="O354" i="13"/>
  <c r="O355" i="13"/>
  <c r="O357" i="13"/>
  <c r="O356" i="13" s="1"/>
  <c r="O358" i="13"/>
  <c r="O359" i="13"/>
  <c r="O361" i="13"/>
  <c r="O360" i="13" s="1"/>
  <c r="O362" i="13"/>
  <c r="O365" i="13"/>
  <c r="O364" i="13" s="1"/>
  <c r="O366" i="13"/>
  <c r="O367" i="13"/>
  <c r="O368" i="13"/>
  <c r="O369" i="13"/>
  <c r="O372" i="13"/>
  <c r="O371" i="13" s="1"/>
  <c r="O370" i="13" s="1"/>
  <c r="O373" i="13"/>
  <c r="O374" i="13"/>
  <c r="O375" i="13"/>
  <c r="O376" i="13"/>
  <c r="O377" i="13"/>
  <c r="O381" i="13"/>
  <c r="O380" i="13" s="1"/>
  <c r="O379" i="13" s="1"/>
  <c r="O378" i="13" s="1"/>
  <c r="O382" i="13"/>
  <c r="O384" i="13"/>
  <c r="O383" i="13" s="1"/>
  <c r="O385" i="13"/>
  <c r="O386" i="13"/>
  <c r="O387" i="13"/>
  <c r="O388" i="13"/>
  <c r="O389" i="13"/>
  <c r="O390" i="13"/>
  <c r="O391" i="13"/>
  <c r="O392" i="13"/>
  <c r="O394" i="13"/>
  <c r="O393" i="13" s="1"/>
  <c r="O395" i="13"/>
  <c r="O397" i="13"/>
  <c r="O396" i="13" s="1"/>
  <c r="O398" i="13"/>
  <c r="O399" i="13"/>
  <c r="O400" i="13"/>
  <c r="O401" i="13"/>
  <c r="O402" i="13"/>
  <c r="O403" i="13"/>
  <c r="O404" i="13"/>
  <c r="O406" i="13"/>
  <c r="O405" i="13" s="1"/>
  <c r="O407" i="13"/>
  <c r="O408" i="13"/>
  <c r="O409" i="13"/>
  <c r="O410" i="13"/>
  <c r="O411" i="13"/>
  <c r="O412" i="13"/>
  <c r="O413" i="13"/>
  <c r="O414" i="13"/>
  <c r="O415" i="13"/>
  <c r="O416" i="13"/>
  <c r="O417" i="13"/>
  <c r="O418" i="13"/>
  <c r="O419" i="13"/>
  <c r="O420" i="13"/>
  <c r="O421" i="13"/>
  <c r="O422" i="13"/>
  <c r="O423" i="13"/>
  <c r="O424" i="13"/>
  <c r="O425" i="13"/>
  <c r="O426" i="13"/>
  <c r="O427" i="13"/>
  <c r="O428" i="13"/>
  <c r="O429" i="13"/>
  <c r="O430" i="13"/>
  <c r="O431" i="13"/>
  <c r="O432" i="13"/>
  <c r="O433" i="13"/>
  <c r="O434" i="13"/>
  <c r="O435" i="13"/>
  <c r="O436" i="13"/>
  <c r="O437" i="13"/>
  <c r="O439" i="13"/>
  <c r="O440" i="13"/>
  <c r="O441" i="13"/>
  <c r="O442" i="13"/>
  <c r="O438" i="13" s="1"/>
  <c r="O443" i="13"/>
  <c r="O444" i="13"/>
  <c r="O445" i="13"/>
  <c r="O446" i="13"/>
  <c r="O447" i="13"/>
  <c r="O448" i="13"/>
  <c r="O449" i="13"/>
  <c r="O450" i="13"/>
  <c r="O451" i="13"/>
  <c r="O452" i="13"/>
  <c r="O453" i="13"/>
  <c r="O454" i="13"/>
  <c r="O455" i="13"/>
  <c r="O456" i="13"/>
  <c r="O457" i="13"/>
  <c r="O458" i="13"/>
  <c r="O459" i="13"/>
  <c r="O460" i="13"/>
  <c r="O461" i="13"/>
  <c r="O462" i="13"/>
  <c r="O463" i="13"/>
  <c r="O464" i="13"/>
  <c r="O465" i="13"/>
  <c r="O466" i="13"/>
  <c r="O467" i="13"/>
  <c r="O468" i="13"/>
  <c r="O469" i="13"/>
  <c r="O471" i="13"/>
  <c r="O472" i="13"/>
  <c r="O473" i="13"/>
  <c r="O474" i="13"/>
  <c r="O470" i="13" s="1"/>
  <c r="O475" i="13"/>
  <c r="O476" i="13"/>
  <c r="O477" i="13"/>
  <c r="O478" i="13"/>
  <c r="O479" i="13"/>
  <c r="O480" i="13"/>
  <c r="O481" i="13"/>
  <c r="O482" i="13"/>
  <c r="O483" i="13"/>
  <c r="O484" i="13"/>
  <c r="O485" i="13"/>
  <c r="O486" i="13"/>
  <c r="O487" i="13"/>
  <c r="O488" i="13"/>
  <c r="O489" i="13"/>
  <c r="O490" i="13"/>
  <c r="O491" i="13"/>
  <c r="O492" i="13"/>
  <c r="O493" i="13"/>
  <c r="O494" i="13"/>
  <c r="O495" i="13"/>
  <c r="O496" i="13"/>
  <c r="O497" i="13"/>
  <c r="O498" i="13"/>
  <c r="O499" i="13"/>
  <c r="O500" i="13"/>
  <c r="O501" i="13"/>
  <c r="O502" i="13"/>
  <c r="O503" i="13"/>
  <c r="O504" i="13"/>
  <c r="O505" i="13"/>
  <c r="O506" i="13"/>
  <c r="O507" i="13"/>
  <c r="O508" i="13"/>
  <c r="O509" i="13"/>
  <c r="O510" i="13"/>
  <c r="O511" i="13"/>
  <c r="O514" i="13"/>
  <c r="O513" i="13" s="1"/>
  <c r="O512" i="13" s="1"/>
  <c r="O515" i="13"/>
  <c r="O516" i="13"/>
  <c r="O517" i="13"/>
  <c r="O518" i="13"/>
  <c r="O519" i="13"/>
  <c r="Q29" i="13"/>
  <c r="T101" i="13" l="1"/>
  <c r="T188" i="13"/>
  <c r="T187" i="13" s="1"/>
  <c r="T25" i="13"/>
  <c r="T9" i="13" s="1"/>
  <c r="T246" i="13"/>
  <c r="T228" i="13" s="1"/>
  <c r="T227" i="13" s="1"/>
  <c r="T363" i="13"/>
  <c r="O346" i="13"/>
  <c r="O345" i="13" s="1"/>
  <c r="O287" i="13"/>
  <c r="O147" i="13"/>
  <c r="O11" i="13"/>
  <c r="O10" i="13" s="1"/>
  <c r="O246" i="13"/>
  <c r="O228" i="13" s="1"/>
  <c r="O227" i="13" s="1"/>
  <c r="O188" i="13"/>
  <c r="O187" i="13" s="1"/>
  <c r="O363" i="13"/>
  <c r="O206" i="13"/>
  <c r="O205" i="13" s="1"/>
  <c r="O102" i="13"/>
  <c r="O101" i="13" s="1"/>
  <c r="O79" i="13"/>
  <c r="O78" i="13" s="1"/>
  <c r="O25" i="13" s="1"/>
  <c r="J121" i="3"/>
  <c r="J171" i="3"/>
  <c r="T8" i="13" l="1"/>
  <c r="T7" i="13" s="1"/>
  <c r="O9" i="13"/>
  <c r="O8" i="13" s="1"/>
  <c r="Z117" i="11"/>
  <c r="Y117" i="11"/>
  <c r="AC158" i="11"/>
  <c r="D168" i="14" l="1"/>
  <c r="D147" i="14"/>
  <c r="D126" i="14" l="1"/>
  <c r="D42" i="14"/>
  <c r="D62" i="14"/>
  <c r="D83" i="14"/>
  <c r="D105" i="14"/>
  <c r="H45" i="14"/>
  <c r="AE101" i="3" l="1"/>
  <c r="O1044" i="13" l="1"/>
  <c r="V1044" i="13" s="1"/>
  <c r="O1043" i="13"/>
  <c r="V1043" i="13" s="1"/>
  <c r="O1042" i="13"/>
  <c r="V1042" i="13" s="1"/>
  <c r="O1041" i="13"/>
  <c r="V1041" i="13" s="1"/>
  <c r="O1040" i="13"/>
  <c r="V1040" i="13" s="1"/>
  <c r="U1039" i="13"/>
  <c r="T1039" i="13"/>
  <c r="S1039" i="13"/>
  <c r="R1039" i="13"/>
  <c r="Q1039" i="13"/>
  <c r="Q1038" i="13" s="1"/>
  <c r="P1039" i="13"/>
  <c r="P1038" i="13" s="1"/>
  <c r="N1039" i="13"/>
  <c r="N1038" i="13" s="1"/>
  <c r="M1039" i="13"/>
  <c r="M1038" i="13" s="1"/>
  <c r="L1039" i="13"/>
  <c r="T1038" i="13"/>
  <c r="S1038" i="13"/>
  <c r="R1038" i="13"/>
  <c r="L1038" i="13"/>
  <c r="V1037" i="13"/>
  <c r="O1037" i="13"/>
  <c r="O1036" i="13"/>
  <c r="V1036" i="13" s="1"/>
  <c r="O1035" i="13"/>
  <c r="V1035" i="13" s="1"/>
  <c r="O1034" i="13"/>
  <c r="V1034" i="13" s="1"/>
  <c r="O1033" i="13"/>
  <c r="V1033" i="13" s="1"/>
  <c r="U1032" i="13"/>
  <c r="T1032" i="13"/>
  <c r="S1032" i="13"/>
  <c r="R1032" i="13"/>
  <c r="Q1032" i="13"/>
  <c r="Q1031" i="13" s="1"/>
  <c r="P1032" i="13"/>
  <c r="P1031" i="13" s="1"/>
  <c r="N1032" i="13"/>
  <c r="N1031" i="13" s="1"/>
  <c r="M1032" i="13"/>
  <c r="M1031" i="13" s="1"/>
  <c r="L1032" i="13"/>
  <c r="L1031" i="13" s="1"/>
  <c r="T1031" i="13"/>
  <c r="S1031" i="13"/>
  <c r="R1031" i="13"/>
  <c r="O1030" i="13"/>
  <c r="V1030" i="13" s="1"/>
  <c r="O1029" i="13"/>
  <c r="V1029" i="13" s="1"/>
  <c r="O1028" i="13"/>
  <c r="V1028" i="13" s="1"/>
  <c r="O1027" i="13"/>
  <c r="V1027" i="13" s="1"/>
  <c r="U1026" i="13"/>
  <c r="T1026" i="13"/>
  <c r="T1025" i="13" s="1"/>
  <c r="S1026" i="13"/>
  <c r="S1025" i="13" s="1"/>
  <c r="R1026" i="13"/>
  <c r="R1025" i="13" s="1"/>
  <c r="Q1026" i="13"/>
  <c r="Q1025" i="13" s="1"/>
  <c r="P1026" i="13"/>
  <c r="P1025" i="13" s="1"/>
  <c r="N1026" i="13"/>
  <c r="M1026" i="13"/>
  <c r="L1026" i="13"/>
  <c r="L1025" i="13" s="1"/>
  <c r="U1025" i="13"/>
  <c r="N1025" i="13"/>
  <c r="M1025" i="13"/>
  <c r="O525" i="13"/>
  <c r="O524" i="13"/>
  <c r="O523" i="13"/>
  <c r="O522" i="13"/>
  <c r="O521" i="13"/>
  <c r="V520" i="13"/>
  <c r="V519" i="13" s="1"/>
  <c r="U520" i="13"/>
  <c r="T520" i="13"/>
  <c r="S520" i="13"/>
  <c r="S519" i="13" s="1"/>
  <c r="R520" i="13"/>
  <c r="R519" i="13" s="1"/>
  <c r="Q520" i="13"/>
  <c r="P520" i="13"/>
  <c r="P519" i="13" s="1"/>
  <c r="N520" i="13"/>
  <c r="N519" i="13" s="1"/>
  <c r="M520" i="13"/>
  <c r="L520" i="13"/>
  <c r="Q519" i="13"/>
  <c r="Q518" i="13"/>
  <c r="Q517" i="13"/>
  <c r="M516" i="13"/>
  <c r="P516" i="13" s="1"/>
  <c r="M515" i="13"/>
  <c r="P515" i="13" s="1"/>
  <c r="M514" i="13"/>
  <c r="P514" i="13" s="1"/>
  <c r="V513" i="13"/>
  <c r="V512" i="13" s="1"/>
  <c r="U513" i="13"/>
  <c r="U512" i="13" s="1"/>
  <c r="S513" i="13"/>
  <c r="S512" i="13" s="1"/>
  <c r="R513" i="13"/>
  <c r="Q513" i="13"/>
  <c r="N513" i="13"/>
  <c r="N512" i="13" s="1"/>
  <c r="M513" i="13"/>
  <c r="M512" i="13" s="1"/>
  <c r="L513" i="13"/>
  <c r="R512" i="13"/>
  <c r="L512" i="13"/>
  <c r="S510" i="13"/>
  <c r="P507" i="13"/>
  <c r="P506" i="13" s="1"/>
  <c r="P505" i="13" s="1"/>
  <c r="V506" i="13"/>
  <c r="V505" i="13" s="1"/>
  <c r="U506" i="13"/>
  <c r="U505" i="13" s="1"/>
  <c r="S506" i="13"/>
  <c r="R506" i="13"/>
  <c r="R505" i="13" s="1"/>
  <c r="Q506" i="13"/>
  <c r="Q505" i="13" s="1"/>
  <c r="N506" i="13"/>
  <c r="N505" i="13" s="1"/>
  <c r="M506" i="13"/>
  <c r="M505" i="13" s="1"/>
  <c r="L506" i="13"/>
  <c r="Y505" i="13"/>
  <c r="X505" i="13"/>
  <c r="W505" i="13"/>
  <c r="L505" i="13"/>
  <c r="Q504" i="13"/>
  <c r="Q502" i="13" s="1"/>
  <c r="V502" i="13"/>
  <c r="U502" i="13"/>
  <c r="S502" i="13"/>
  <c r="R502" i="13"/>
  <c r="P502" i="13"/>
  <c r="N502" i="13"/>
  <c r="M502" i="13"/>
  <c r="L502" i="13"/>
  <c r="V470" i="13"/>
  <c r="U470" i="13"/>
  <c r="S470" i="13"/>
  <c r="R470" i="13"/>
  <c r="Q470" i="13"/>
  <c r="P470" i="13"/>
  <c r="N470" i="13"/>
  <c r="M470" i="13"/>
  <c r="L470" i="13"/>
  <c r="V438" i="13"/>
  <c r="U438" i="13"/>
  <c r="S438" i="13"/>
  <c r="R438" i="13"/>
  <c r="Q438" i="13"/>
  <c r="P438" i="13"/>
  <c r="N438" i="13"/>
  <c r="M438" i="13"/>
  <c r="L438" i="13"/>
  <c r="V405" i="13"/>
  <c r="U405" i="13"/>
  <c r="S405" i="13"/>
  <c r="R405" i="13"/>
  <c r="Q405" i="13"/>
  <c r="P405" i="13"/>
  <c r="N405" i="13"/>
  <c r="M405" i="13"/>
  <c r="L405" i="13"/>
  <c r="V402" i="13"/>
  <c r="U402" i="13"/>
  <c r="S402" i="13"/>
  <c r="R402" i="13"/>
  <c r="Q402" i="13"/>
  <c r="P402" i="13"/>
  <c r="N402" i="13"/>
  <c r="M402" i="13"/>
  <c r="L402" i="13"/>
  <c r="V396" i="13"/>
  <c r="U396" i="13"/>
  <c r="S396" i="13"/>
  <c r="R396" i="13"/>
  <c r="Q396" i="13"/>
  <c r="P396" i="13"/>
  <c r="N396" i="13"/>
  <c r="M396" i="13"/>
  <c r="L396" i="13"/>
  <c r="V393" i="13"/>
  <c r="U393" i="13"/>
  <c r="S393" i="13"/>
  <c r="R393" i="13"/>
  <c r="Q393" i="13"/>
  <c r="P393" i="13"/>
  <c r="N393" i="13"/>
  <c r="M393" i="13"/>
  <c r="L393" i="13"/>
  <c r="V390" i="13"/>
  <c r="U390" i="13"/>
  <c r="S390" i="13"/>
  <c r="R390" i="13"/>
  <c r="Q390" i="13"/>
  <c r="P390" i="13"/>
  <c r="N390" i="13"/>
  <c r="M390" i="13"/>
  <c r="L390" i="13"/>
  <c r="V386" i="13"/>
  <c r="U386" i="13"/>
  <c r="S386" i="13"/>
  <c r="R386" i="13"/>
  <c r="Q386" i="13"/>
  <c r="P386" i="13"/>
  <c r="N386" i="13"/>
  <c r="M386" i="13"/>
  <c r="L386" i="13"/>
  <c r="V383" i="13"/>
  <c r="U383" i="13"/>
  <c r="S383" i="13"/>
  <c r="R383" i="13"/>
  <c r="Q383" i="13"/>
  <c r="P383" i="13"/>
  <c r="N383" i="13"/>
  <c r="M383" i="13"/>
  <c r="L383" i="13"/>
  <c r="V380" i="13"/>
  <c r="U380" i="13"/>
  <c r="S380" i="13"/>
  <c r="R380" i="13"/>
  <c r="Q380" i="13"/>
  <c r="P380" i="13"/>
  <c r="N380" i="13"/>
  <c r="M380" i="13"/>
  <c r="L380" i="13"/>
  <c r="V371" i="13"/>
  <c r="V370" i="13" s="1"/>
  <c r="U371" i="13"/>
  <c r="S371" i="13"/>
  <c r="S370" i="13" s="1"/>
  <c r="R371" i="13"/>
  <c r="R370" i="13" s="1"/>
  <c r="Q371" i="13"/>
  <c r="Q370" i="13" s="1"/>
  <c r="P371" i="13"/>
  <c r="P370" i="13" s="1"/>
  <c r="N371" i="13"/>
  <c r="N370" i="13" s="1"/>
  <c r="M371" i="13"/>
  <c r="M370" i="13" s="1"/>
  <c r="L371" i="13"/>
  <c r="L370" i="13" s="1"/>
  <c r="U370" i="13"/>
  <c r="V364" i="13"/>
  <c r="U364" i="13"/>
  <c r="S364" i="13"/>
  <c r="R364" i="13"/>
  <c r="Q364" i="13"/>
  <c r="P364" i="13"/>
  <c r="N364" i="13"/>
  <c r="M364" i="13"/>
  <c r="L364" i="13"/>
  <c r="L363" i="13" s="1"/>
  <c r="V360" i="13"/>
  <c r="U360" i="13"/>
  <c r="S360" i="13"/>
  <c r="R360" i="13"/>
  <c r="Q360" i="13"/>
  <c r="P360" i="13"/>
  <c r="N360" i="13"/>
  <c r="M360" i="13"/>
  <c r="L360" i="13"/>
  <c r="V356" i="13"/>
  <c r="U356" i="13"/>
  <c r="S356" i="13"/>
  <c r="R356" i="13"/>
  <c r="Q356" i="13"/>
  <c r="P356" i="13"/>
  <c r="N356" i="13"/>
  <c r="M356" i="13"/>
  <c r="L356" i="13"/>
  <c r="V352" i="13"/>
  <c r="U352" i="13"/>
  <c r="S352" i="13"/>
  <c r="R352" i="13"/>
  <c r="Q352" i="13"/>
  <c r="P352" i="13"/>
  <c r="N352" i="13"/>
  <c r="M352" i="13"/>
  <c r="L352" i="13"/>
  <c r="V349" i="13"/>
  <c r="U349" i="13"/>
  <c r="S349" i="13"/>
  <c r="R349" i="13"/>
  <c r="R346" i="13" s="1"/>
  <c r="R345" i="13" s="1"/>
  <c r="Q349" i="13"/>
  <c r="P349" i="13"/>
  <c r="N349" i="13"/>
  <c r="M349" i="13"/>
  <c r="L349" i="13"/>
  <c r="V310" i="13"/>
  <c r="V308" i="13" s="1"/>
  <c r="N310" i="13"/>
  <c r="N308" i="13" s="1"/>
  <c r="M310" i="13"/>
  <c r="M308" i="13" s="1"/>
  <c r="U308" i="13"/>
  <c r="S308" i="13"/>
  <c r="R308" i="13"/>
  <c r="Q308" i="13"/>
  <c r="P308" i="13"/>
  <c r="L308" i="13"/>
  <c r="V304" i="13"/>
  <c r="U304" i="13"/>
  <c r="S304" i="13"/>
  <c r="R304" i="13"/>
  <c r="Q304" i="13"/>
  <c r="P304" i="13"/>
  <c r="N304" i="13"/>
  <c r="M304" i="13"/>
  <c r="L304" i="13"/>
  <c r="V300" i="13"/>
  <c r="U300" i="13"/>
  <c r="S300" i="13"/>
  <c r="R300" i="13"/>
  <c r="Q300" i="13"/>
  <c r="P300" i="13"/>
  <c r="N300" i="13"/>
  <c r="M300" i="13"/>
  <c r="L300" i="13"/>
  <c r="V296" i="13"/>
  <c r="U296" i="13"/>
  <c r="S296" i="13"/>
  <c r="R296" i="13"/>
  <c r="Q296" i="13"/>
  <c r="P296" i="13"/>
  <c r="N296" i="13"/>
  <c r="M296" i="13"/>
  <c r="L296" i="13"/>
  <c r="V292" i="13"/>
  <c r="U292" i="13"/>
  <c r="S292" i="13"/>
  <c r="R292" i="13"/>
  <c r="Q292" i="13"/>
  <c r="P292" i="13"/>
  <c r="N292" i="13"/>
  <c r="M292" i="13"/>
  <c r="L292" i="13"/>
  <c r="V288" i="13"/>
  <c r="U288" i="13"/>
  <c r="S288" i="13"/>
  <c r="R288" i="13"/>
  <c r="Q288" i="13"/>
  <c r="P288" i="13"/>
  <c r="N288" i="13"/>
  <c r="M288" i="13"/>
  <c r="L288" i="13"/>
  <c r="V283" i="13"/>
  <c r="U283" i="13"/>
  <c r="S283" i="13"/>
  <c r="R283" i="13"/>
  <c r="Q283" i="13"/>
  <c r="P283" i="13"/>
  <c r="N283" i="13"/>
  <c r="M283" i="13"/>
  <c r="L283" i="13"/>
  <c r="V279" i="13"/>
  <c r="U279" i="13"/>
  <c r="U278" i="13" s="1"/>
  <c r="S279" i="13"/>
  <c r="S278" i="13" s="1"/>
  <c r="R279" i="13"/>
  <c r="Q279" i="13"/>
  <c r="P279" i="13"/>
  <c r="N279" i="13"/>
  <c r="M279" i="13"/>
  <c r="L279" i="13"/>
  <c r="V274" i="13"/>
  <c r="U274" i="13"/>
  <c r="S274" i="13"/>
  <c r="R274" i="13"/>
  <c r="Q274" i="13"/>
  <c r="P274" i="13"/>
  <c r="N274" i="13"/>
  <c r="M274" i="13"/>
  <c r="L274" i="13"/>
  <c r="V270" i="13"/>
  <c r="U270" i="13"/>
  <c r="S270" i="13"/>
  <c r="R270" i="13"/>
  <c r="Q270" i="13"/>
  <c r="P270" i="13"/>
  <c r="N270" i="13"/>
  <c r="M270" i="13"/>
  <c r="L270" i="13"/>
  <c r="V266" i="13"/>
  <c r="U266" i="13"/>
  <c r="S266" i="13"/>
  <c r="R266" i="13"/>
  <c r="Q266" i="13"/>
  <c r="P266" i="13"/>
  <c r="P265" i="13" s="1"/>
  <c r="N266" i="13"/>
  <c r="M266" i="13"/>
  <c r="L266" i="13"/>
  <c r="L265" i="13" s="1"/>
  <c r="V265" i="13"/>
  <c r="V261" i="13"/>
  <c r="U261" i="13"/>
  <c r="S261" i="13"/>
  <c r="R261" i="13"/>
  <c r="Q261" i="13"/>
  <c r="P261" i="13"/>
  <c r="N261" i="13"/>
  <c r="M261" i="13"/>
  <c r="L261" i="13"/>
  <c r="V257" i="13"/>
  <c r="U257" i="13"/>
  <c r="S257" i="13"/>
  <c r="R257" i="13"/>
  <c r="Q257" i="13"/>
  <c r="P257" i="13"/>
  <c r="N257" i="13"/>
  <c r="M257" i="13"/>
  <c r="L257" i="13"/>
  <c r="V252" i="13"/>
  <c r="U252" i="13"/>
  <c r="S252" i="13"/>
  <c r="R252" i="13"/>
  <c r="Q252" i="13"/>
  <c r="P252" i="13"/>
  <c r="N252" i="13"/>
  <c r="M252" i="13"/>
  <c r="L252" i="13"/>
  <c r="V248" i="13"/>
  <c r="U248" i="13"/>
  <c r="S248" i="13"/>
  <c r="R248" i="13"/>
  <c r="Q248" i="13"/>
  <c r="P248" i="13"/>
  <c r="N248" i="13"/>
  <c r="M248" i="13"/>
  <c r="L248" i="13"/>
  <c r="V242" i="13"/>
  <c r="U242" i="13"/>
  <c r="S242" i="13"/>
  <c r="R242" i="13"/>
  <c r="Q242" i="13"/>
  <c r="P242" i="13"/>
  <c r="N242" i="13"/>
  <c r="M242" i="13"/>
  <c r="L242" i="13"/>
  <c r="V238" i="13"/>
  <c r="U238" i="13"/>
  <c r="S238" i="13"/>
  <c r="R238" i="13"/>
  <c r="Q238" i="13"/>
  <c r="P238" i="13"/>
  <c r="N238" i="13"/>
  <c r="M238" i="13"/>
  <c r="L238" i="13"/>
  <c r="V234" i="13"/>
  <c r="U234" i="13"/>
  <c r="S234" i="13"/>
  <c r="R234" i="13"/>
  <c r="Q234" i="13"/>
  <c r="P234" i="13"/>
  <c r="N234" i="13"/>
  <c r="M234" i="13"/>
  <c r="L234" i="13"/>
  <c r="V230" i="13"/>
  <c r="U230" i="13"/>
  <c r="S230" i="13"/>
  <c r="R230" i="13"/>
  <c r="Q230" i="13"/>
  <c r="P230" i="13"/>
  <c r="P229" i="13" s="1"/>
  <c r="N230" i="13"/>
  <c r="M230" i="13"/>
  <c r="L230" i="13"/>
  <c r="L229" i="13"/>
  <c r="V223" i="13"/>
  <c r="U223" i="13"/>
  <c r="S223" i="13"/>
  <c r="R223" i="13"/>
  <c r="Q223" i="13"/>
  <c r="P223" i="13"/>
  <c r="N223" i="13"/>
  <c r="M223" i="13"/>
  <c r="L223" i="13"/>
  <c r="V219" i="13"/>
  <c r="U219" i="13"/>
  <c r="S219" i="13"/>
  <c r="R219" i="13"/>
  <c r="Q219" i="13"/>
  <c r="P219" i="13"/>
  <c r="N219" i="13"/>
  <c r="M219" i="13"/>
  <c r="L219" i="13"/>
  <c r="V215" i="13"/>
  <c r="U215" i="13"/>
  <c r="S215" i="13"/>
  <c r="R215" i="13"/>
  <c r="Q215" i="13"/>
  <c r="P215" i="13"/>
  <c r="N215" i="13"/>
  <c r="M215" i="13"/>
  <c r="L215" i="13"/>
  <c r="V211" i="13"/>
  <c r="U211" i="13"/>
  <c r="S211" i="13"/>
  <c r="R211" i="13"/>
  <c r="Q211" i="13"/>
  <c r="P211" i="13"/>
  <c r="N211" i="13"/>
  <c r="M211" i="13"/>
  <c r="L211" i="13"/>
  <c r="V207" i="13"/>
  <c r="V206" i="13" s="1"/>
  <c r="V205" i="13" s="1"/>
  <c r="U207" i="13"/>
  <c r="S207" i="13"/>
  <c r="S206" i="13" s="1"/>
  <c r="S205" i="13" s="1"/>
  <c r="R207" i="13"/>
  <c r="Q207" i="13"/>
  <c r="P207" i="13"/>
  <c r="N207" i="13"/>
  <c r="M207" i="13"/>
  <c r="L207" i="13"/>
  <c r="V201" i="13"/>
  <c r="V200" i="13" s="1"/>
  <c r="V199" i="13" s="1"/>
  <c r="U201" i="13"/>
  <c r="U200" i="13" s="1"/>
  <c r="U199" i="13" s="1"/>
  <c r="S201" i="13"/>
  <c r="S200" i="13" s="1"/>
  <c r="S199" i="13" s="1"/>
  <c r="R201" i="13"/>
  <c r="Q201" i="13"/>
  <c r="Q200" i="13" s="1"/>
  <c r="Q199" i="13" s="1"/>
  <c r="P201" i="13"/>
  <c r="P200" i="13" s="1"/>
  <c r="P199" i="13" s="1"/>
  <c r="N201" i="13"/>
  <c r="N200" i="13" s="1"/>
  <c r="N199" i="13" s="1"/>
  <c r="M201" i="13"/>
  <c r="M200" i="13" s="1"/>
  <c r="M199" i="13" s="1"/>
  <c r="L201" i="13"/>
  <c r="L200" i="13" s="1"/>
  <c r="L199" i="13" s="1"/>
  <c r="R200" i="13"/>
  <c r="R199" i="13" s="1"/>
  <c r="V195" i="13"/>
  <c r="U195" i="13"/>
  <c r="U194" i="13" s="1"/>
  <c r="S195" i="13"/>
  <c r="S194" i="13" s="1"/>
  <c r="R195" i="13"/>
  <c r="R194" i="13" s="1"/>
  <c r="Q195" i="13"/>
  <c r="Q194" i="13" s="1"/>
  <c r="P195" i="13"/>
  <c r="P194" i="13" s="1"/>
  <c r="N195" i="13"/>
  <c r="M195" i="13"/>
  <c r="M194" i="13" s="1"/>
  <c r="L195" i="13"/>
  <c r="L194" i="13" s="1"/>
  <c r="V194" i="13"/>
  <c r="N194" i="13"/>
  <c r="V190" i="13"/>
  <c r="V189" i="13" s="1"/>
  <c r="U190" i="13"/>
  <c r="U189" i="13" s="1"/>
  <c r="S190" i="13"/>
  <c r="S189" i="13" s="1"/>
  <c r="S188" i="13" s="1"/>
  <c r="R190" i="13"/>
  <c r="R189" i="13" s="1"/>
  <c r="Q190" i="13"/>
  <c r="Q189" i="13" s="1"/>
  <c r="P190" i="13"/>
  <c r="P189" i="13" s="1"/>
  <c r="N190" i="13"/>
  <c r="N189" i="13" s="1"/>
  <c r="M190" i="13"/>
  <c r="M189" i="13" s="1"/>
  <c r="L190" i="13"/>
  <c r="L189" i="13" s="1"/>
  <c r="V183" i="13"/>
  <c r="U183" i="13"/>
  <c r="S183" i="13"/>
  <c r="R183" i="13"/>
  <c r="Q183" i="13"/>
  <c r="P183" i="13"/>
  <c r="N183" i="13"/>
  <c r="M183" i="13"/>
  <c r="L183" i="13"/>
  <c r="V179" i="13"/>
  <c r="U179" i="13"/>
  <c r="S179" i="13"/>
  <c r="R179" i="13"/>
  <c r="Q179" i="13"/>
  <c r="P179" i="13"/>
  <c r="N179" i="13"/>
  <c r="M179" i="13"/>
  <c r="L179" i="13"/>
  <c r="V175" i="13"/>
  <c r="U175" i="13"/>
  <c r="S175" i="13"/>
  <c r="R175" i="13"/>
  <c r="Q175" i="13"/>
  <c r="P175" i="13"/>
  <c r="N175" i="13"/>
  <c r="M175" i="13"/>
  <c r="L175" i="13"/>
  <c r="V171" i="13"/>
  <c r="U171" i="13"/>
  <c r="S171" i="13"/>
  <c r="R171" i="13"/>
  <c r="Q171" i="13"/>
  <c r="P171" i="13"/>
  <c r="N171" i="13"/>
  <c r="M171" i="13"/>
  <c r="L171" i="13"/>
  <c r="V167" i="13"/>
  <c r="U167" i="13"/>
  <c r="S167" i="13"/>
  <c r="R167" i="13"/>
  <c r="Q167" i="13"/>
  <c r="P167" i="13"/>
  <c r="N167" i="13"/>
  <c r="M167" i="13"/>
  <c r="L167" i="13"/>
  <c r="V163" i="13"/>
  <c r="U163" i="13"/>
  <c r="S163" i="13"/>
  <c r="R163" i="13"/>
  <c r="Q163" i="13"/>
  <c r="P163" i="13"/>
  <c r="N163" i="13"/>
  <c r="M163" i="13"/>
  <c r="L163" i="13"/>
  <c r="V159" i="13"/>
  <c r="U159" i="13"/>
  <c r="S159" i="13"/>
  <c r="R159" i="13"/>
  <c r="Q159" i="13"/>
  <c r="P159" i="13"/>
  <c r="N159" i="13"/>
  <c r="M159" i="13"/>
  <c r="L159" i="13"/>
  <c r="V155" i="13"/>
  <c r="U155" i="13"/>
  <c r="S155" i="13"/>
  <c r="R155" i="13"/>
  <c r="Q155" i="13"/>
  <c r="P155" i="13"/>
  <c r="N155" i="13"/>
  <c r="M155" i="13"/>
  <c r="L155" i="13"/>
  <c r="V151" i="13"/>
  <c r="U151" i="13"/>
  <c r="S151" i="13"/>
  <c r="R151" i="13"/>
  <c r="Q151" i="13"/>
  <c r="P151" i="13"/>
  <c r="N151" i="13"/>
  <c r="M151" i="13"/>
  <c r="L151" i="13"/>
  <c r="V148" i="13"/>
  <c r="U148" i="13"/>
  <c r="S148" i="13"/>
  <c r="R148" i="13"/>
  <c r="Q148" i="13"/>
  <c r="P148" i="13"/>
  <c r="N148" i="13"/>
  <c r="M148" i="13"/>
  <c r="L148" i="13"/>
  <c r="L147" i="13" s="1"/>
  <c r="V143" i="13"/>
  <c r="U143" i="13"/>
  <c r="S143" i="13"/>
  <c r="R143" i="13"/>
  <c r="Q143" i="13"/>
  <c r="P143" i="13"/>
  <c r="N143" i="13"/>
  <c r="M143" i="13"/>
  <c r="L143" i="13"/>
  <c r="V139" i="13"/>
  <c r="U139" i="13"/>
  <c r="S139" i="13"/>
  <c r="R139" i="13"/>
  <c r="Q139" i="13"/>
  <c r="P139" i="13"/>
  <c r="N139" i="13"/>
  <c r="M139" i="13"/>
  <c r="L139" i="13"/>
  <c r="V135" i="13"/>
  <c r="U135" i="13"/>
  <c r="S135" i="13"/>
  <c r="R135" i="13"/>
  <c r="Q135" i="13"/>
  <c r="P135" i="13"/>
  <c r="N135" i="13"/>
  <c r="M135" i="13"/>
  <c r="L135" i="13"/>
  <c r="V131" i="13"/>
  <c r="U131" i="13"/>
  <c r="S131" i="13"/>
  <c r="R131" i="13"/>
  <c r="Q131" i="13"/>
  <c r="P131" i="13"/>
  <c r="N131" i="13"/>
  <c r="M131" i="13"/>
  <c r="L131" i="13"/>
  <c r="V127" i="13"/>
  <c r="U127" i="13"/>
  <c r="S127" i="13"/>
  <c r="R127" i="13"/>
  <c r="Q127" i="13"/>
  <c r="P127" i="13"/>
  <c r="N127" i="13"/>
  <c r="M127" i="13"/>
  <c r="L127" i="13"/>
  <c r="V123" i="13"/>
  <c r="U123" i="13"/>
  <c r="S123" i="13"/>
  <c r="R123" i="13"/>
  <c r="Q123" i="13"/>
  <c r="P123" i="13"/>
  <c r="N123" i="13"/>
  <c r="M123" i="13"/>
  <c r="L123" i="13"/>
  <c r="V119" i="13"/>
  <c r="U119" i="13"/>
  <c r="S119" i="13"/>
  <c r="R119" i="13"/>
  <c r="Q119" i="13"/>
  <c r="P119" i="13"/>
  <c r="N119" i="13"/>
  <c r="M119" i="13"/>
  <c r="L119" i="13"/>
  <c r="V115" i="13"/>
  <c r="U115" i="13"/>
  <c r="S115" i="13"/>
  <c r="R115" i="13"/>
  <c r="Q115" i="13"/>
  <c r="P115" i="13"/>
  <c r="N115" i="13"/>
  <c r="M115" i="13"/>
  <c r="L115" i="13"/>
  <c r="V111" i="13"/>
  <c r="U111" i="13"/>
  <c r="S111" i="13"/>
  <c r="R111" i="13"/>
  <c r="Q111" i="13"/>
  <c r="P111" i="13"/>
  <c r="N111" i="13"/>
  <c r="M111" i="13"/>
  <c r="L111" i="13"/>
  <c r="V107" i="13"/>
  <c r="U107" i="13"/>
  <c r="S107" i="13"/>
  <c r="R107" i="13"/>
  <c r="Q107" i="13"/>
  <c r="P107" i="13"/>
  <c r="N107" i="13"/>
  <c r="M107" i="13"/>
  <c r="L107" i="13"/>
  <c r="V103" i="13"/>
  <c r="U103" i="13"/>
  <c r="S103" i="13"/>
  <c r="R103" i="13"/>
  <c r="Q103" i="13"/>
  <c r="P103" i="13"/>
  <c r="N103" i="13"/>
  <c r="M103" i="13"/>
  <c r="L103" i="13"/>
  <c r="L102" i="13" s="1"/>
  <c r="L101" i="13" s="1"/>
  <c r="V97" i="13"/>
  <c r="U96" i="13"/>
  <c r="V96" i="13" s="1"/>
  <c r="S96" i="13"/>
  <c r="R96" i="13"/>
  <c r="Q96" i="13"/>
  <c r="P96" i="13"/>
  <c r="N96" i="13"/>
  <c r="M96" i="13"/>
  <c r="L96" i="13"/>
  <c r="V95" i="13"/>
  <c r="V94" i="13"/>
  <c r="V93" i="13"/>
  <c r="U92" i="13"/>
  <c r="S92" i="13"/>
  <c r="R92" i="13"/>
  <c r="Q92" i="13"/>
  <c r="P92" i="13"/>
  <c r="N92" i="13"/>
  <c r="M92" i="13"/>
  <c r="L92" i="13"/>
  <c r="V91" i="13"/>
  <c r="V90" i="13"/>
  <c r="V89" i="13"/>
  <c r="U88" i="13"/>
  <c r="S88" i="13"/>
  <c r="R88" i="13"/>
  <c r="Q88" i="13"/>
  <c r="P88" i="13"/>
  <c r="N88" i="13"/>
  <c r="M88" i="13"/>
  <c r="L88" i="13"/>
  <c r="V87" i="13"/>
  <c r="V86" i="13"/>
  <c r="V85" i="13"/>
  <c r="U84" i="13"/>
  <c r="V84" i="13" s="1"/>
  <c r="S84" i="13"/>
  <c r="R84" i="13"/>
  <c r="Q84" i="13"/>
  <c r="P84" i="13"/>
  <c r="N84" i="13"/>
  <c r="M84" i="13"/>
  <c r="L84" i="13"/>
  <c r="V83" i="13"/>
  <c r="V82" i="13"/>
  <c r="V81" i="13"/>
  <c r="U80" i="13"/>
  <c r="S80" i="13"/>
  <c r="R80" i="13"/>
  <c r="Q80" i="13"/>
  <c r="P80" i="13"/>
  <c r="N80" i="13"/>
  <c r="M80" i="13"/>
  <c r="L80" i="13"/>
  <c r="N79" i="13"/>
  <c r="N78" i="13" s="1"/>
  <c r="V74" i="13"/>
  <c r="U74" i="13"/>
  <c r="S74" i="13"/>
  <c r="R74" i="13"/>
  <c r="Q74" i="13"/>
  <c r="P74" i="13"/>
  <c r="N74" i="13"/>
  <c r="M74" i="13"/>
  <c r="L74" i="13"/>
  <c r="V70" i="13"/>
  <c r="U70" i="13"/>
  <c r="S70" i="13"/>
  <c r="R70" i="13"/>
  <c r="Q70" i="13"/>
  <c r="P70" i="13"/>
  <c r="N70" i="13"/>
  <c r="M70" i="13"/>
  <c r="L70" i="13"/>
  <c r="V66" i="13"/>
  <c r="U66" i="13"/>
  <c r="S66" i="13"/>
  <c r="R66" i="13"/>
  <c r="Q66" i="13"/>
  <c r="P66" i="13"/>
  <c r="N66" i="13"/>
  <c r="M66" i="13"/>
  <c r="L66" i="13"/>
  <c r="V62" i="13"/>
  <c r="U62" i="13"/>
  <c r="S62" i="13"/>
  <c r="R62" i="13"/>
  <c r="Q62" i="13"/>
  <c r="P62" i="13"/>
  <c r="N62" i="13"/>
  <c r="M62" i="13"/>
  <c r="L62" i="13"/>
  <c r="V59" i="13"/>
  <c r="U58" i="13"/>
  <c r="V58" i="13" s="1"/>
  <c r="S58" i="13"/>
  <c r="R58" i="13"/>
  <c r="Q58" i="13"/>
  <c r="P58" i="13"/>
  <c r="N58" i="13"/>
  <c r="M58" i="13"/>
  <c r="L58" i="13"/>
  <c r="V55" i="13"/>
  <c r="U54" i="13"/>
  <c r="V54" i="13" s="1"/>
  <c r="S54" i="13"/>
  <c r="R54" i="13"/>
  <c r="Q54" i="13"/>
  <c r="P54" i="13"/>
  <c r="N54" i="13"/>
  <c r="M54" i="13"/>
  <c r="L54" i="13"/>
  <c r="V51" i="13"/>
  <c r="U50" i="13"/>
  <c r="S50" i="13"/>
  <c r="R50" i="13"/>
  <c r="Q50" i="13"/>
  <c r="P50" i="13"/>
  <c r="N50" i="13"/>
  <c r="M50" i="13"/>
  <c r="L50" i="13"/>
  <c r="V47" i="13"/>
  <c r="U46" i="13"/>
  <c r="S46" i="13"/>
  <c r="R46" i="13"/>
  <c r="Q46" i="13"/>
  <c r="P46" i="13"/>
  <c r="N46" i="13"/>
  <c r="M46" i="13"/>
  <c r="L46" i="13"/>
  <c r="V43" i="13"/>
  <c r="P43" i="13"/>
  <c r="P42" i="13" s="1"/>
  <c r="U42" i="13"/>
  <c r="S42" i="13"/>
  <c r="R42" i="13"/>
  <c r="Q42" i="13"/>
  <c r="N42" i="13"/>
  <c r="M42" i="13"/>
  <c r="L42" i="13"/>
  <c r="V41" i="13"/>
  <c r="V40" i="13"/>
  <c r="V39" i="13"/>
  <c r="U38" i="13"/>
  <c r="U37" i="13" s="1"/>
  <c r="S38" i="13"/>
  <c r="R38" i="13"/>
  <c r="Q38" i="13"/>
  <c r="P38" i="13"/>
  <c r="N38" i="13"/>
  <c r="M38" i="13"/>
  <c r="L38" i="13"/>
  <c r="V33" i="13"/>
  <c r="U33" i="13"/>
  <c r="S33" i="13"/>
  <c r="R33" i="13"/>
  <c r="Q33" i="13"/>
  <c r="P33" i="13"/>
  <c r="N33" i="13"/>
  <c r="M33" i="13"/>
  <c r="L33" i="13"/>
  <c r="V30" i="13"/>
  <c r="U29" i="13"/>
  <c r="U28" i="13" s="1"/>
  <c r="S29" i="13"/>
  <c r="Q28" i="13"/>
  <c r="Q27" i="13" s="1"/>
  <c r="Q26" i="13" s="1"/>
  <c r="P29" i="13"/>
  <c r="N29" i="13"/>
  <c r="M29" i="13"/>
  <c r="M28" i="13" s="1"/>
  <c r="M27" i="13" s="1"/>
  <c r="M26" i="13" s="1"/>
  <c r="L29" i="13"/>
  <c r="L28" i="13" s="1"/>
  <c r="L27" i="13" s="1"/>
  <c r="L26" i="13" s="1"/>
  <c r="V21" i="13"/>
  <c r="U21" i="13"/>
  <c r="S21" i="13"/>
  <c r="R21" i="13"/>
  <c r="Q21" i="13"/>
  <c r="P21" i="13"/>
  <c r="N21" i="13"/>
  <c r="M21" i="13"/>
  <c r="L21" i="13"/>
  <c r="V17" i="13"/>
  <c r="U17" i="13"/>
  <c r="S17" i="13"/>
  <c r="R17" i="13"/>
  <c r="Q17" i="13"/>
  <c r="P17" i="13"/>
  <c r="N17" i="13"/>
  <c r="M17" i="13"/>
  <c r="L17" i="13"/>
  <c r="V14" i="13"/>
  <c r="U13" i="13"/>
  <c r="S13" i="13"/>
  <c r="S12" i="13" s="1"/>
  <c r="R13" i="13"/>
  <c r="Q13" i="13"/>
  <c r="P13" i="13"/>
  <c r="N13" i="13"/>
  <c r="N12" i="13" s="1"/>
  <c r="N11" i="13" s="1"/>
  <c r="N10" i="13" s="1"/>
  <c r="M13" i="13"/>
  <c r="M12" i="13" s="1"/>
  <c r="M11" i="13" s="1"/>
  <c r="M10" i="13" s="1"/>
  <c r="L13" i="13"/>
  <c r="R188" i="13" l="1"/>
  <c r="R206" i="13"/>
  <c r="R205" i="13" s="1"/>
  <c r="R187" i="13" s="1"/>
  <c r="S265" i="13"/>
  <c r="P28" i="13"/>
  <c r="P27" i="13" s="1"/>
  <c r="P26" i="13" s="1"/>
  <c r="L37" i="13"/>
  <c r="M278" i="13"/>
  <c r="V346" i="13"/>
  <c r="V345" i="13" s="1"/>
  <c r="S11" i="13"/>
  <c r="S10" i="13" s="1"/>
  <c r="S28" i="13"/>
  <c r="S27" i="13" s="1"/>
  <c r="S26" i="13" s="1"/>
  <c r="M188" i="13"/>
  <c r="M187" i="13" s="1"/>
  <c r="M206" i="13"/>
  <c r="M205" i="13" s="1"/>
  <c r="N265" i="13"/>
  <c r="M37" i="13"/>
  <c r="R102" i="13"/>
  <c r="M256" i="13"/>
  <c r="P363" i="13"/>
  <c r="M247" i="13"/>
  <c r="V46" i="13"/>
  <c r="V102" i="13"/>
  <c r="P102" i="13"/>
  <c r="S187" i="13"/>
  <c r="M363" i="13"/>
  <c r="S37" i="13"/>
  <c r="M79" i="13"/>
  <c r="M78" i="13" s="1"/>
  <c r="N102" i="13"/>
  <c r="S102" i="13"/>
  <c r="P188" i="13"/>
  <c r="Q256" i="13"/>
  <c r="Q247" i="13" s="1"/>
  <c r="U256" i="13"/>
  <c r="Q278" i="13"/>
  <c r="L12" i="13"/>
  <c r="L11" i="13" s="1"/>
  <c r="L10" i="13" s="1"/>
  <c r="Q79" i="13"/>
  <c r="Q78" i="13" s="1"/>
  <c r="V80" i="13"/>
  <c r="N188" i="13"/>
  <c r="V42" i="13"/>
  <c r="S147" i="13"/>
  <c r="N206" i="13"/>
  <c r="N205" i="13" s="1"/>
  <c r="N187" i="13" s="1"/>
  <c r="M229" i="13"/>
  <c r="S229" i="13"/>
  <c r="U247" i="13"/>
  <c r="U246" i="13" s="1"/>
  <c r="R256" i="13"/>
  <c r="R247" i="13" s="1"/>
  <c r="R246" i="13" s="1"/>
  <c r="V256" i="13"/>
  <c r="N278" i="13"/>
  <c r="R278" i="13"/>
  <c r="V278" i="13"/>
  <c r="L278" i="13"/>
  <c r="N287" i="13"/>
  <c r="R287" i="13"/>
  <c r="V287" i="13"/>
  <c r="L346" i="13"/>
  <c r="L345" i="13" s="1"/>
  <c r="P346" i="13"/>
  <c r="P345" i="13" s="1"/>
  <c r="S379" i="13"/>
  <c r="S378" i="13" s="1"/>
  <c r="O1026" i="13"/>
  <c r="V1026" i="13" s="1"/>
  <c r="P12" i="13"/>
  <c r="P11" i="13" s="1"/>
  <c r="P10" i="13" s="1"/>
  <c r="Q37" i="13"/>
  <c r="R79" i="13"/>
  <c r="R78" i="13" s="1"/>
  <c r="S101" i="13"/>
  <c r="S25" i="13" s="1"/>
  <c r="S9" i="13" s="1"/>
  <c r="Q346" i="13"/>
  <c r="Q345" i="13" s="1"/>
  <c r="R12" i="13"/>
  <c r="R11" i="13" s="1"/>
  <c r="R10" i="13" s="1"/>
  <c r="R28" i="13"/>
  <c r="R27" i="13" s="1"/>
  <c r="R26" i="13" s="1"/>
  <c r="V29" i="13"/>
  <c r="R37" i="13"/>
  <c r="S79" i="13"/>
  <c r="S78" i="13" s="1"/>
  <c r="L79" i="13"/>
  <c r="L78" i="13" s="1"/>
  <c r="P79" i="13"/>
  <c r="P78" i="13" s="1"/>
  <c r="V92" i="13"/>
  <c r="R147" i="13"/>
  <c r="R101" i="13" s="1"/>
  <c r="V147" i="13"/>
  <c r="P256" i="13"/>
  <c r="P247" i="13" s="1"/>
  <c r="M346" i="13"/>
  <c r="M345" i="13" s="1"/>
  <c r="S363" i="13"/>
  <c r="M379" i="13"/>
  <c r="M378" i="13" s="1"/>
  <c r="Q379" i="13"/>
  <c r="Q378" i="13" s="1"/>
  <c r="U379" i="13"/>
  <c r="U378" i="13" s="1"/>
  <c r="O1038" i="13"/>
  <c r="U346" i="13"/>
  <c r="U345" i="13" s="1"/>
  <c r="V363" i="13"/>
  <c r="N28" i="13"/>
  <c r="N27" i="13" s="1"/>
  <c r="N26" i="13" s="1"/>
  <c r="N37" i="13"/>
  <c r="V88" i="13"/>
  <c r="Q102" i="13"/>
  <c r="U102" i="13"/>
  <c r="N147" i="13"/>
  <c r="Q147" i="13"/>
  <c r="U147" i="13"/>
  <c r="L188" i="13"/>
  <c r="N229" i="13"/>
  <c r="N256" i="13"/>
  <c r="N247" i="13" s="1"/>
  <c r="N246" i="13" s="1"/>
  <c r="N228" i="13" s="1"/>
  <c r="L256" i="13"/>
  <c r="L247" i="13" s="1"/>
  <c r="L246" i="13" s="1"/>
  <c r="L228" i="13" s="1"/>
  <c r="Q265" i="13"/>
  <c r="U265" i="13"/>
  <c r="S346" i="13"/>
  <c r="S345" i="13" s="1"/>
  <c r="P379" i="13"/>
  <c r="P378" i="13" s="1"/>
  <c r="N379" i="13"/>
  <c r="N378" i="13" s="1"/>
  <c r="R379" i="13"/>
  <c r="R378" i="13" s="1"/>
  <c r="V379" i="13"/>
  <c r="V378" i="13" s="1"/>
  <c r="Q512" i="13"/>
  <c r="Q12" i="13"/>
  <c r="Q11" i="13" s="1"/>
  <c r="Q10" i="13" s="1"/>
  <c r="P37" i="13"/>
  <c r="V37" i="13"/>
  <c r="V50" i="13"/>
  <c r="M102" i="13"/>
  <c r="P147" i="13"/>
  <c r="P101" i="13" s="1"/>
  <c r="M147" i="13"/>
  <c r="V188" i="13"/>
  <c r="Q206" i="13"/>
  <c r="Q205" i="13" s="1"/>
  <c r="U206" i="13"/>
  <c r="U205" i="13" s="1"/>
  <c r="S256" i="13"/>
  <c r="S247" i="13" s="1"/>
  <c r="S246" i="13" s="1"/>
  <c r="M265" i="13"/>
  <c r="R265" i="13"/>
  <c r="P278" i="13"/>
  <c r="S287" i="13"/>
  <c r="M287" i="13"/>
  <c r="Q363" i="13"/>
  <c r="U363" i="13"/>
  <c r="L379" i="13"/>
  <c r="L378" i="13" s="1"/>
  <c r="S505" i="13"/>
  <c r="O520" i="13"/>
  <c r="O1039" i="13"/>
  <c r="V28" i="13"/>
  <c r="U27" i="13"/>
  <c r="Q188" i="13"/>
  <c r="V187" i="13"/>
  <c r="V13" i="13"/>
  <c r="U12" i="13"/>
  <c r="N101" i="13"/>
  <c r="U188" i="13"/>
  <c r="U187" i="13" s="1"/>
  <c r="V38" i="13"/>
  <c r="V247" i="13"/>
  <c r="V246" i="13" s="1"/>
  <c r="V1039" i="13"/>
  <c r="U1038" i="13"/>
  <c r="V1038" i="13" s="1"/>
  <c r="R229" i="13"/>
  <c r="V229" i="13"/>
  <c r="V228" i="13" s="1"/>
  <c r="Q287" i="13"/>
  <c r="U287" i="13"/>
  <c r="R363" i="13"/>
  <c r="O1032" i="13"/>
  <c r="V1032" i="13" s="1"/>
  <c r="U1031" i="13"/>
  <c r="N363" i="13"/>
  <c r="P513" i="13"/>
  <c r="P512" i="13" s="1"/>
  <c r="O1025" i="13"/>
  <c r="V1025" i="13" s="1"/>
  <c r="U79" i="13"/>
  <c r="L206" i="13"/>
  <c r="L205" i="13" s="1"/>
  <c r="P206" i="13"/>
  <c r="P205" i="13" s="1"/>
  <c r="Q229" i="13"/>
  <c r="U229" i="13"/>
  <c r="L287" i="13"/>
  <c r="P287" i="13"/>
  <c r="N346" i="13"/>
  <c r="N345" i="13" s="1"/>
  <c r="O1031" i="13"/>
  <c r="R228" i="13" l="1"/>
  <c r="M246" i="13"/>
  <c r="M228" i="13" s="1"/>
  <c r="L187" i="13"/>
  <c r="V101" i="13"/>
  <c r="N25" i="13"/>
  <c r="N9" i="13" s="1"/>
  <c r="Q246" i="13"/>
  <c r="Q228" i="13" s="1"/>
  <c r="Q227" i="13" s="1"/>
  <c r="P187" i="13"/>
  <c r="P25" i="13" s="1"/>
  <c r="P9" i="13" s="1"/>
  <c r="S228" i="13"/>
  <c r="L25" i="13"/>
  <c r="L9" i="13" s="1"/>
  <c r="N227" i="13"/>
  <c r="U101" i="13"/>
  <c r="V227" i="13"/>
  <c r="N8" i="13"/>
  <c r="N7" i="13" s="1"/>
  <c r="R25" i="13"/>
  <c r="R9" i="13" s="1"/>
  <c r="P246" i="13"/>
  <c r="P228" i="13" s="1"/>
  <c r="P227" i="13" s="1"/>
  <c r="Q101" i="13"/>
  <c r="S227" i="13"/>
  <c r="S8" i="13" s="1"/>
  <c r="S7" i="13" s="1"/>
  <c r="U228" i="13"/>
  <c r="U227" i="13" s="1"/>
  <c r="R227" i="13"/>
  <c r="Q187" i="13"/>
  <c r="M101" i="13"/>
  <c r="M25" i="13" s="1"/>
  <c r="M9" i="13" s="1"/>
  <c r="L227" i="13"/>
  <c r="V27" i="13"/>
  <c r="U26" i="13"/>
  <c r="M227" i="13"/>
  <c r="V79" i="13"/>
  <c r="U78" i="13"/>
  <c r="V78" i="13" s="1"/>
  <c r="V1031" i="13"/>
  <c r="V12" i="13"/>
  <c r="U11" i="13"/>
  <c r="R8" i="13" l="1"/>
  <c r="R7" i="13" s="1"/>
  <c r="L8" i="13"/>
  <c r="L7" i="13" s="1"/>
  <c r="Q25" i="13"/>
  <c r="Q9" i="13" s="1"/>
  <c r="Q8" i="13" s="1"/>
  <c r="Q7" i="13" s="1"/>
  <c r="M8" i="13"/>
  <c r="M7" i="13" s="1"/>
  <c r="P8" i="13"/>
  <c r="P7" i="13" s="1"/>
  <c r="V26" i="13"/>
  <c r="U25" i="13"/>
  <c r="V25" i="13" s="1"/>
  <c r="V11" i="13"/>
  <c r="U10" i="13"/>
  <c r="Z224" i="3" l="1"/>
  <c r="V10" i="13"/>
  <c r="U9" i="13"/>
  <c r="V9" i="13" l="1"/>
  <c r="U8" i="13"/>
  <c r="U7" i="13" l="1"/>
  <c r="V7" i="13" s="1"/>
  <c r="V8" i="13"/>
  <c r="Y167" i="11" l="1"/>
  <c r="Z167" i="11"/>
  <c r="AA167" i="11"/>
  <c r="AB167" i="11"/>
  <c r="Y125" i="11"/>
  <c r="Z125" i="11"/>
  <c r="AA125" i="11"/>
  <c r="AB125" i="11"/>
  <c r="Y108" i="11"/>
  <c r="Z108" i="11"/>
  <c r="AA108" i="11"/>
  <c r="AB108" i="11"/>
  <c r="Y100" i="11"/>
  <c r="Z100" i="11"/>
  <c r="AA100" i="11"/>
  <c r="AB100" i="11"/>
  <c r="Y96" i="11"/>
  <c r="Z96" i="11"/>
  <c r="AA96" i="11"/>
  <c r="AB96" i="11"/>
  <c r="Y92" i="11"/>
  <c r="Z92" i="11"/>
  <c r="AA92" i="11"/>
  <c r="AB92" i="11"/>
  <c r="Y86" i="11"/>
  <c r="Z86" i="11"/>
  <c r="AA86" i="11"/>
  <c r="AB86" i="11"/>
  <c r="Y78" i="11"/>
  <c r="Z78" i="11"/>
  <c r="AA78" i="11"/>
  <c r="AB78" i="11"/>
  <c r="V45" i="3" l="1"/>
  <c r="V222" i="11" l="1"/>
  <c r="V221" i="11" s="1"/>
  <c r="U222" i="11"/>
  <c r="U221" i="11" s="1"/>
  <c r="T223" i="11"/>
  <c r="T222" i="11" s="1"/>
  <c r="T221" i="11" s="1"/>
  <c r="S223" i="11"/>
  <c r="S222" i="11" s="1"/>
  <c r="S221" i="11" s="1"/>
  <c r="R223" i="11"/>
  <c r="R222" i="11" s="1"/>
  <c r="R221" i="11" s="1"/>
  <c r="Q223" i="11"/>
  <c r="Q222" i="11" s="1"/>
  <c r="Q221" i="11" s="1"/>
  <c r="P223" i="11"/>
  <c r="P222" i="11" s="1"/>
  <c r="P221" i="11" s="1"/>
  <c r="O223" i="11"/>
  <c r="O222" i="11" s="1"/>
  <c r="O221" i="11" s="1"/>
  <c r="N223" i="11"/>
  <c r="N222" i="11" s="1"/>
  <c r="N221" i="11" s="1"/>
  <c r="M223" i="11"/>
  <c r="M222" i="11" s="1"/>
  <c r="M221" i="11" s="1"/>
  <c r="L223" i="11"/>
  <c r="L222" i="11" s="1"/>
  <c r="L221" i="11" s="1"/>
  <c r="K223" i="11"/>
  <c r="J223" i="11"/>
  <c r="J222" i="11" s="1"/>
  <c r="I223" i="11"/>
  <c r="I222" i="11" s="1"/>
  <c r="X222" i="11"/>
  <c r="X221" i="11" s="1"/>
  <c r="W222" i="11"/>
  <c r="W221" i="11" s="1"/>
  <c r="T219" i="11"/>
  <c r="S219" i="11"/>
  <c r="R219" i="11"/>
  <c r="Q219" i="11"/>
  <c r="P219" i="11"/>
  <c r="O219" i="11"/>
  <c r="N219" i="11"/>
  <c r="M219" i="11"/>
  <c r="L219" i="11"/>
  <c r="K219" i="11"/>
  <c r="J219" i="11"/>
  <c r="I219" i="11"/>
  <c r="T218" i="11"/>
  <c r="T217" i="11" s="1"/>
  <c r="S218" i="11"/>
  <c r="S217" i="11" s="1"/>
  <c r="R218" i="11"/>
  <c r="R217" i="11" s="1"/>
  <c r="Q218" i="11"/>
  <c r="Q217" i="11" s="1"/>
  <c r="P218" i="11"/>
  <c r="P217" i="11" s="1"/>
  <c r="O218" i="11"/>
  <c r="O217" i="11" s="1"/>
  <c r="N218" i="11"/>
  <c r="N217" i="11" s="1"/>
  <c r="M218" i="11"/>
  <c r="M217" i="11" s="1"/>
  <c r="L218" i="11"/>
  <c r="K218" i="11"/>
  <c r="J218" i="11"/>
  <c r="J217" i="11" s="1"/>
  <c r="I218" i="11"/>
  <c r="I217" i="11" s="1"/>
  <c r="AB216" i="11"/>
  <c r="AA216" i="11"/>
  <c r="Z216" i="11"/>
  <c r="Y216" i="11"/>
  <c r="X215" i="11"/>
  <c r="W215" i="11"/>
  <c r="V215" i="11"/>
  <c r="V214" i="11" s="1"/>
  <c r="U215" i="11"/>
  <c r="U214" i="11" s="1"/>
  <c r="U213" i="11" s="1"/>
  <c r="T215" i="11"/>
  <c r="T214" i="11" s="1"/>
  <c r="T213" i="11" s="1"/>
  <c r="S215" i="11"/>
  <c r="S214" i="11" s="1"/>
  <c r="S213" i="11" s="1"/>
  <c r="R215" i="11"/>
  <c r="Q215" i="11"/>
  <c r="Q214" i="11" s="1"/>
  <c r="Q213" i="11" s="1"/>
  <c r="P215" i="11"/>
  <c r="P214" i="11" s="1"/>
  <c r="P213" i="11" s="1"/>
  <c r="O215" i="11"/>
  <c r="O214" i="11" s="1"/>
  <c r="O213" i="11" s="1"/>
  <c r="N215" i="11"/>
  <c r="M215" i="11"/>
  <c r="M214" i="11" s="1"/>
  <c r="M213" i="11" s="1"/>
  <c r="L215" i="11"/>
  <c r="AB215" i="11" s="1"/>
  <c r="K215" i="11"/>
  <c r="J215" i="11"/>
  <c r="J214" i="11" s="1"/>
  <c r="J213" i="11" s="1"/>
  <c r="I215" i="11"/>
  <c r="Y215" i="11" s="1"/>
  <c r="X214" i="11"/>
  <c r="X213" i="11" s="1"/>
  <c r="W214" i="11"/>
  <c r="W213" i="11" s="1"/>
  <c r="V213" i="11"/>
  <c r="T211" i="11"/>
  <c r="S211" i="11"/>
  <c r="R211" i="11"/>
  <c r="Q211" i="11"/>
  <c r="P211" i="11"/>
  <c r="O211" i="11"/>
  <c r="N211" i="11"/>
  <c r="M211" i="11"/>
  <c r="L211" i="11"/>
  <c r="K211" i="11"/>
  <c r="J211" i="11"/>
  <c r="I211" i="11"/>
  <c r="T210" i="11"/>
  <c r="T209" i="11" s="1"/>
  <c r="S210" i="11"/>
  <c r="S209" i="11" s="1"/>
  <c r="R210" i="11"/>
  <c r="R209" i="11" s="1"/>
  <c r="Q210" i="11"/>
  <c r="Q209" i="11" s="1"/>
  <c r="P210" i="11"/>
  <c r="P209" i="11" s="1"/>
  <c r="O210" i="11"/>
  <c r="O209" i="11" s="1"/>
  <c r="N210" i="11"/>
  <c r="N209" i="11" s="1"/>
  <c r="M210" i="11"/>
  <c r="M209" i="11" s="1"/>
  <c r="L210" i="11"/>
  <c r="K210" i="11"/>
  <c r="J210" i="11"/>
  <c r="J209" i="11" s="1"/>
  <c r="I210" i="11"/>
  <c r="I209" i="11" s="1"/>
  <c r="T207" i="11"/>
  <c r="T206" i="11" s="1"/>
  <c r="T205" i="11" s="1"/>
  <c r="S207" i="11"/>
  <c r="S206" i="11" s="1"/>
  <c r="S205" i="11" s="1"/>
  <c r="R207" i="11"/>
  <c r="R206" i="11" s="1"/>
  <c r="R205" i="11" s="1"/>
  <c r="Q207" i="11"/>
  <c r="Q206" i="11" s="1"/>
  <c r="Q205" i="11" s="1"/>
  <c r="P207" i="11"/>
  <c r="P206" i="11" s="1"/>
  <c r="P205" i="11" s="1"/>
  <c r="O207" i="11"/>
  <c r="O206" i="11" s="1"/>
  <c r="O205" i="11" s="1"/>
  <c r="N207" i="11"/>
  <c r="N206" i="11" s="1"/>
  <c r="N205" i="11" s="1"/>
  <c r="M207" i="11"/>
  <c r="M206" i="11" s="1"/>
  <c r="M205" i="11" s="1"/>
  <c r="L207" i="11"/>
  <c r="K207" i="11"/>
  <c r="J207" i="11"/>
  <c r="J206" i="11" s="1"/>
  <c r="I207" i="11"/>
  <c r="T203" i="11"/>
  <c r="T202" i="11" s="1"/>
  <c r="T201" i="11" s="1"/>
  <c r="S203" i="11"/>
  <c r="S202" i="11" s="1"/>
  <c r="S201" i="11" s="1"/>
  <c r="R203" i="11"/>
  <c r="R202" i="11" s="1"/>
  <c r="R201" i="11" s="1"/>
  <c r="Q203" i="11"/>
  <c r="Q202" i="11" s="1"/>
  <c r="Q201" i="11" s="1"/>
  <c r="P203" i="11"/>
  <c r="P202" i="11" s="1"/>
  <c r="P201" i="11" s="1"/>
  <c r="O203" i="11"/>
  <c r="O202" i="11" s="1"/>
  <c r="O201" i="11" s="1"/>
  <c r="N203" i="11"/>
  <c r="N202" i="11" s="1"/>
  <c r="N201" i="11" s="1"/>
  <c r="M203" i="11"/>
  <c r="M202" i="11" s="1"/>
  <c r="M201" i="11" s="1"/>
  <c r="L203" i="11"/>
  <c r="K203" i="11"/>
  <c r="J203" i="11"/>
  <c r="J202" i="11" s="1"/>
  <c r="J201" i="11" s="1"/>
  <c r="I203" i="11"/>
  <c r="X198" i="11"/>
  <c r="X197" i="11" s="1"/>
  <c r="W198" i="11"/>
  <c r="W197" i="11" s="1"/>
  <c r="V198" i="11"/>
  <c r="V197" i="11" s="1"/>
  <c r="U198" i="11"/>
  <c r="U197" i="11" s="1"/>
  <c r="T199" i="11"/>
  <c r="S199" i="11"/>
  <c r="S198" i="11" s="1"/>
  <c r="S197" i="11" s="1"/>
  <c r="R199" i="11"/>
  <c r="R198" i="11" s="1"/>
  <c r="R197" i="11" s="1"/>
  <c r="Q199" i="11"/>
  <c r="Q198" i="11" s="1"/>
  <c r="Q197" i="11" s="1"/>
  <c r="P199" i="11"/>
  <c r="P198" i="11" s="1"/>
  <c r="P197" i="11" s="1"/>
  <c r="O199" i="11"/>
  <c r="O198" i="11" s="1"/>
  <c r="O197" i="11" s="1"/>
  <c r="N199" i="11"/>
  <c r="N198" i="11" s="1"/>
  <c r="N197" i="11" s="1"/>
  <c r="M199" i="11"/>
  <c r="M198" i="11" s="1"/>
  <c r="M197" i="11" s="1"/>
  <c r="L199" i="11"/>
  <c r="K199" i="11"/>
  <c r="J199" i="11"/>
  <c r="I199" i="11"/>
  <c r="I198" i="11" s="1"/>
  <c r="T198" i="11"/>
  <c r="T197" i="11" s="1"/>
  <c r="T195" i="11"/>
  <c r="S195" i="11"/>
  <c r="R195" i="11"/>
  <c r="Q195" i="11"/>
  <c r="P195" i="11"/>
  <c r="O195" i="11"/>
  <c r="N195" i="11"/>
  <c r="M195" i="11"/>
  <c r="L195" i="11"/>
  <c r="K195" i="11"/>
  <c r="J195" i="11"/>
  <c r="I195" i="11"/>
  <c r="T194" i="11"/>
  <c r="T193" i="11" s="1"/>
  <c r="S194" i="11"/>
  <c r="S193" i="11" s="1"/>
  <c r="R194" i="11"/>
  <c r="R193" i="11" s="1"/>
  <c r="Q194" i="11"/>
  <c r="Q193" i="11" s="1"/>
  <c r="P194" i="11"/>
  <c r="P193" i="11" s="1"/>
  <c r="O194" i="11"/>
  <c r="O193" i="11" s="1"/>
  <c r="N194" i="11"/>
  <c r="N193" i="11" s="1"/>
  <c r="M194" i="11"/>
  <c r="M193" i="11" s="1"/>
  <c r="L194" i="11"/>
  <c r="K194" i="11"/>
  <c r="J194" i="11"/>
  <c r="I194" i="11"/>
  <c r="I193" i="11" s="1"/>
  <c r="AB192" i="11"/>
  <c r="AA192" i="11"/>
  <c r="Z192" i="11"/>
  <c r="Y192" i="11"/>
  <c r="X191" i="11"/>
  <c r="W191" i="11"/>
  <c r="V191" i="11"/>
  <c r="U191" i="11"/>
  <c r="U190" i="11" s="1"/>
  <c r="U189" i="11" s="1"/>
  <c r="T191" i="11"/>
  <c r="T190" i="11" s="1"/>
  <c r="T189" i="11" s="1"/>
  <c r="S191" i="11"/>
  <c r="S190" i="11" s="1"/>
  <c r="S189" i="11" s="1"/>
  <c r="R191" i="11"/>
  <c r="R190" i="11" s="1"/>
  <c r="R189" i="11" s="1"/>
  <c r="Q191" i="11"/>
  <c r="Q190" i="11" s="1"/>
  <c r="Q189" i="11" s="1"/>
  <c r="P191" i="11"/>
  <c r="P190" i="11" s="1"/>
  <c r="P189" i="11" s="1"/>
  <c r="O191" i="11"/>
  <c r="O190" i="11" s="1"/>
  <c r="O189" i="11" s="1"/>
  <c r="N191" i="11"/>
  <c r="N190" i="11" s="1"/>
  <c r="N189" i="11" s="1"/>
  <c r="M191" i="11"/>
  <c r="M190" i="11" s="1"/>
  <c r="M189" i="11" s="1"/>
  <c r="L191" i="11"/>
  <c r="L190" i="11" s="1"/>
  <c r="K191" i="11"/>
  <c r="AA191" i="11" s="1"/>
  <c r="J191" i="11"/>
  <c r="Z191" i="11" s="1"/>
  <c r="I191" i="11"/>
  <c r="I190" i="11" s="1"/>
  <c r="X190" i="11"/>
  <c r="X189" i="11" s="1"/>
  <c r="W190" i="11"/>
  <c r="W189" i="11" s="1"/>
  <c r="V190" i="11"/>
  <c r="V189" i="11" s="1"/>
  <c r="AB188" i="11"/>
  <c r="AA188" i="11"/>
  <c r="Z188" i="11"/>
  <c r="Y188" i="11"/>
  <c r="X187" i="11"/>
  <c r="W187" i="11"/>
  <c r="V187" i="11"/>
  <c r="V186" i="11" s="1"/>
  <c r="V185" i="11" s="1"/>
  <c r="U187" i="11"/>
  <c r="U186" i="11" s="1"/>
  <c r="U185" i="11" s="1"/>
  <c r="T187" i="11"/>
  <c r="T186" i="11" s="1"/>
  <c r="T185" i="11" s="1"/>
  <c r="S187" i="11"/>
  <c r="R187" i="11"/>
  <c r="R186" i="11" s="1"/>
  <c r="R185" i="11" s="1"/>
  <c r="R184" i="11" s="1"/>
  <c r="Q187" i="11"/>
  <c r="Q186" i="11" s="1"/>
  <c r="Q185" i="11" s="1"/>
  <c r="P187" i="11"/>
  <c r="P186" i="11" s="1"/>
  <c r="P185" i="11" s="1"/>
  <c r="O187" i="11"/>
  <c r="N187" i="11"/>
  <c r="N186" i="11" s="1"/>
  <c r="N185" i="11" s="1"/>
  <c r="M187" i="11"/>
  <c r="M186" i="11" s="1"/>
  <c r="M185" i="11" s="1"/>
  <c r="L187" i="11"/>
  <c r="AB187" i="11" s="1"/>
  <c r="K187" i="11"/>
  <c r="AA187" i="11" s="1"/>
  <c r="J187" i="11"/>
  <c r="J186" i="11" s="1"/>
  <c r="I187" i="11"/>
  <c r="Y187" i="11" s="1"/>
  <c r="X186" i="11"/>
  <c r="X185" i="11" s="1"/>
  <c r="W186" i="11"/>
  <c r="W185" i="11" s="1"/>
  <c r="S186" i="11"/>
  <c r="S185" i="11" s="1"/>
  <c r="O186" i="11"/>
  <c r="O185" i="11" s="1"/>
  <c r="K186" i="11"/>
  <c r="AA186" i="11" s="1"/>
  <c r="AB183" i="11"/>
  <c r="AA183" i="11"/>
  <c r="Z183" i="11"/>
  <c r="Y183" i="11"/>
  <c r="X182" i="11"/>
  <c r="X181" i="11" s="1"/>
  <c r="X180" i="11" s="1"/>
  <c r="W182" i="11"/>
  <c r="W181" i="11" s="1"/>
  <c r="W180" i="11" s="1"/>
  <c r="V182" i="11"/>
  <c r="V181" i="11" s="1"/>
  <c r="V180" i="11" s="1"/>
  <c r="U182" i="11"/>
  <c r="U181" i="11" s="1"/>
  <c r="U180" i="11" s="1"/>
  <c r="T182" i="11"/>
  <c r="T181" i="11" s="1"/>
  <c r="T180" i="11" s="1"/>
  <c r="S182" i="11"/>
  <c r="S181" i="11" s="1"/>
  <c r="S180" i="11" s="1"/>
  <c r="R182" i="11"/>
  <c r="R181" i="11" s="1"/>
  <c r="R180" i="11" s="1"/>
  <c r="Q182" i="11"/>
  <c r="Q181" i="11" s="1"/>
  <c r="Q180" i="11" s="1"/>
  <c r="P182" i="11"/>
  <c r="P181" i="11" s="1"/>
  <c r="P180" i="11" s="1"/>
  <c r="O182" i="11"/>
  <c r="O181" i="11" s="1"/>
  <c r="O180" i="11" s="1"/>
  <c r="N182" i="11"/>
  <c r="N181" i="11" s="1"/>
  <c r="N180" i="11" s="1"/>
  <c r="M182" i="11"/>
  <c r="M181" i="11" s="1"/>
  <c r="M180" i="11" s="1"/>
  <c r="L182" i="11"/>
  <c r="K182" i="11"/>
  <c r="AA182" i="11" s="1"/>
  <c r="J182" i="11"/>
  <c r="Z182" i="11" s="1"/>
  <c r="I182" i="11"/>
  <c r="Y182" i="11" s="1"/>
  <c r="AB179" i="11"/>
  <c r="AA179" i="11"/>
  <c r="Z179" i="11"/>
  <c r="Y179" i="11"/>
  <c r="X178" i="11"/>
  <c r="X177" i="11" s="1"/>
  <c r="X176" i="11" s="1"/>
  <c r="W178" i="11"/>
  <c r="W177" i="11" s="1"/>
  <c r="W176" i="11" s="1"/>
  <c r="V178" i="11"/>
  <c r="V177" i="11" s="1"/>
  <c r="V176" i="11" s="1"/>
  <c r="U178" i="11"/>
  <c r="U177" i="11" s="1"/>
  <c r="U176" i="11" s="1"/>
  <c r="T178" i="11"/>
  <c r="S178" i="11"/>
  <c r="R178" i="11"/>
  <c r="R177" i="11" s="1"/>
  <c r="R176" i="11" s="1"/>
  <c r="Q178" i="11"/>
  <c r="Q177" i="11" s="1"/>
  <c r="Q176" i="11" s="1"/>
  <c r="P178" i="11"/>
  <c r="P177" i="11" s="1"/>
  <c r="P176" i="11" s="1"/>
  <c r="O178" i="11"/>
  <c r="O177" i="11" s="1"/>
  <c r="O176" i="11" s="1"/>
  <c r="N178" i="11"/>
  <c r="N177" i="11" s="1"/>
  <c r="N176" i="11" s="1"/>
  <c r="M178" i="11"/>
  <c r="M177" i="11" s="1"/>
  <c r="M176" i="11" s="1"/>
  <c r="L178" i="11"/>
  <c r="AB178" i="11" s="1"/>
  <c r="K178" i="11"/>
  <c r="AA178" i="11" s="1"/>
  <c r="J178" i="11"/>
  <c r="Z178" i="11" s="1"/>
  <c r="I178" i="11"/>
  <c r="I177" i="11" s="1"/>
  <c r="Y177" i="11" s="1"/>
  <c r="T177" i="11"/>
  <c r="T176" i="11" s="1"/>
  <c r="S177" i="11"/>
  <c r="S176" i="11" s="1"/>
  <c r="K177" i="11"/>
  <c r="AB175" i="11"/>
  <c r="AA175" i="11"/>
  <c r="Z175" i="11"/>
  <c r="Y175" i="11"/>
  <c r="X174" i="11"/>
  <c r="W174" i="11"/>
  <c r="V174" i="11"/>
  <c r="U174" i="11"/>
  <c r="T174" i="11"/>
  <c r="S174" i="11"/>
  <c r="R174" i="11"/>
  <c r="Q174" i="11"/>
  <c r="P174" i="11"/>
  <c r="O174" i="11"/>
  <c r="N174" i="11"/>
  <c r="M174" i="11"/>
  <c r="L174" i="11"/>
  <c r="AB174" i="11" s="1"/>
  <c r="K174" i="11"/>
  <c r="AA174" i="11" s="1"/>
  <c r="J174" i="11"/>
  <c r="Z174" i="11" s="1"/>
  <c r="I174" i="11"/>
  <c r="Y174" i="11" s="1"/>
  <c r="X173" i="11"/>
  <c r="W173" i="11"/>
  <c r="V173" i="11"/>
  <c r="U173" i="11"/>
  <c r="U172" i="11" s="1"/>
  <c r="T173" i="11"/>
  <c r="T172" i="11" s="1"/>
  <c r="S173" i="11"/>
  <c r="S172" i="11" s="1"/>
  <c r="R173" i="11"/>
  <c r="R172" i="11" s="1"/>
  <c r="Q173" i="11"/>
  <c r="Q172" i="11" s="1"/>
  <c r="P173" i="11"/>
  <c r="P172" i="11" s="1"/>
  <c r="O173" i="11"/>
  <c r="O172" i="11" s="1"/>
  <c r="N173" i="11"/>
  <c r="N172" i="11" s="1"/>
  <c r="M173" i="11"/>
  <c r="M172" i="11" s="1"/>
  <c r="L173" i="11"/>
  <c r="K173" i="11"/>
  <c r="AA173" i="11" s="1"/>
  <c r="J173" i="11"/>
  <c r="I173" i="11"/>
  <c r="I172" i="11" s="1"/>
  <c r="Y172" i="11" s="1"/>
  <c r="Z191" i="3" s="1"/>
  <c r="X172" i="11"/>
  <c r="W172" i="11"/>
  <c r="V172" i="11"/>
  <c r="AB171" i="11"/>
  <c r="AA171" i="11"/>
  <c r="Z171" i="11"/>
  <c r="Y171" i="11"/>
  <c r="X170" i="11"/>
  <c r="W170" i="11"/>
  <c r="V170" i="11"/>
  <c r="U170" i="11"/>
  <c r="U169" i="11" s="1"/>
  <c r="U168" i="11" s="1"/>
  <c r="T170" i="11"/>
  <c r="T169" i="11" s="1"/>
  <c r="T168" i="11" s="1"/>
  <c r="S170" i="11"/>
  <c r="S169" i="11" s="1"/>
  <c r="S168" i="11" s="1"/>
  <c r="R170" i="11"/>
  <c r="R169" i="11" s="1"/>
  <c r="R168" i="11" s="1"/>
  <c r="Q170" i="11"/>
  <c r="Q169" i="11" s="1"/>
  <c r="Q168" i="11" s="1"/>
  <c r="P170" i="11"/>
  <c r="P169" i="11" s="1"/>
  <c r="P168" i="11" s="1"/>
  <c r="O170" i="11"/>
  <c r="O169" i="11" s="1"/>
  <c r="O168" i="11" s="1"/>
  <c r="N170" i="11"/>
  <c r="N169" i="11" s="1"/>
  <c r="N168" i="11" s="1"/>
  <c r="M170" i="11"/>
  <c r="M169" i="11" s="1"/>
  <c r="M168" i="11" s="1"/>
  <c r="L170" i="11"/>
  <c r="L169" i="11" s="1"/>
  <c r="K170" i="11"/>
  <c r="AA170" i="11" s="1"/>
  <c r="J170" i="11"/>
  <c r="Z170" i="11" s="1"/>
  <c r="I170" i="11"/>
  <c r="I169" i="11" s="1"/>
  <c r="X169" i="11"/>
  <c r="X168" i="11" s="1"/>
  <c r="W169" i="11"/>
  <c r="W168" i="11" s="1"/>
  <c r="V169" i="11"/>
  <c r="V168" i="11" s="1"/>
  <c r="T166" i="11"/>
  <c r="S166" i="11"/>
  <c r="R166" i="11"/>
  <c r="Q166" i="11"/>
  <c r="P166" i="11"/>
  <c r="O166" i="11"/>
  <c r="N166" i="11"/>
  <c r="M166" i="11"/>
  <c r="L166" i="11"/>
  <c r="AB166" i="11" s="1"/>
  <c r="K166" i="11"/>
  <c r="AA166" i="11" s="1"/>
  <c r="J166" i="11"/>
  <c r="Z166" i="11" s="1"/>
  <c r="I166" i="11"/>
  <c r="X165" i="11"/>
  <c r="X164" i="11" s="1"/>
  <c r="W165" i="11"/>
  <c r="W164" i="11" s="1"/>
  <c r="V165" i="11"/>
  <c r="V164" i="11" s="1"/>
  <c r="U165" i="11"/>
  <c r="U164" i="11" s="1"/>
  <c r="T165" i="11"/>
  <c r="T164" i="11" s="1"/>
  <c r="S165" i="11"/>
  <c r="S164" i="11" s="1"/>
  <c r="R165" i="11"/>
  <c r="R164" i="11" s="1"/>
  <c r="Q165" i="11"/>
  <c r="Q164" i="11" s="1"/>
  <c r="P165" i="11"/>
  <c r="P164" i="11" s="1"/>
  <c r="O165" i="11"/>
  <c r="O164" i="11" s="1"/>
  <c r="N165" i="11"/>
  <c r="N164" i="11" s="1"/>
  <c r="M165" i="11"/>
  <c r="M164" i="11" s="1"/>
  <c r="L165" i="11"/>
  <c r="K165" i="11"/>
  <c r="AA165" i="11" s="1"/>
  <c r="J165" i="11"/>
  <c r="Z165" i="11" s="1"/>
  <c r="I165" i="11"/>
  <c r="I164" i="11" s="1"/>
  <c r="AB163" i="11"/>
  <c r="AA163" i="11"/>
  <c r="Z163" i="11"/>
  <c r="Y163" i="11"/>
  <c r="X162" i="11"/>
  <c r="X161" i="11" s="1"/>
  <c r="X160" i="11" s="1"/>
  <c r="W162" i="11"/>
  <c r="W161" i="11" s="1"/>
  <c r="W160" i="11" s="1"/>
  <c r="W158" i="11" s="1"/>
  <c r="V162" i="11"/>
  <c r="V161" i="11" s="1"/>
  <c r="V160" i="11" s="1"/>
  <c r="V158" i="11" s="1"/>
  <c r="U162" i="11"/>
  <c r="U161" i="11" s="1"/>
  <c r="U160" i="11" s="1"/>
  <c r="U158" i="11" s="1"/>
  <c r="T162" i="11"/>
  <c r="T161" i="11" s="1"/>
  <c r="T160" i="11" s="1"/>
  <c r="S162" i="11"/>
  <c r="S161" i="11" s="1"/>
  <c r="S160" i="11" s="1"/>
  <c r="R162" i="11"/>
  <c r="Q162" i="11"/>
  <c r="Q161" i="11" s="1"/>
  <c r="Q160" i="11" s="1"/>
  <c r="Q158" i="11" s="1"/>
  <c r="P162" i="11"/>
  <c r="P161" i="11" s="1"/>
  <c r="P160" i="11" s="1"/>
  <c r="O162" i="11"/>
  <c r="O161" i="11" s="1"/>
  <c r="O160" i="11" s="1"/>
  <c r="O158" i="11" s="1"/>
  <c r="N162" i="11"/>
  <c r="N161" i="11" s="1"/>
  <c r="N160" i="11" s="1"/>
  <c r="M162" i="11"/>
  <c r="M161" i="11" s="1"/>
  <c r="M160" i="11" s="1"/>
  <c r="M158" i="11" s="1"/>
  <c r="L162" i="11"/>
  <c r="K162" i="11"/>
  <c r="J162" i="11"/>
  <c r="Z162" i="11" s="1"/>
  <c r="I162" i="11"/>
  <c r="Y162" i="11" s="1"/>
  <c r="R161" i="11"/>
  <c r="R160" i="11" s="1"/>
  <c r="AB157" i="11"/>
  <c r="AA157" i="11"/>
  <c r="Z157" i="11"/>
  <c r="Y157" i="11"/>
  <c r="X156" i="11"/>
  <c r="W156" i="11"/>
  <c r="W155" i="11" s="1"/>
  <c r="W154" i="11" s="1"/>
  <c r="V156" i="11"/>
  <c r="V155" i="11" s="1"/>
  <c r="V154" i="11" s="1"/>
  <c r="U156" i="11"/>
  <c r="U155" i="11" s="1"/>
  <c r="U154" i="11" s="1"/>
  <c r="T156" i="11"/>
  <c r="T155" i="11" s="1"/>
  <c r="T154" i="11" s="1"/>
  <c r="S156" i="11"/>
  <c r="S155" i="11" s="1"/>
  <c r="S154" i="11" s="1"/>
  <c r="R156" i="11"/>
  <c r="R155" i="11" s="1"/>
  <c r="R154" i="11" s="1"/>
  <c r="Q156" i="11"/>
  <c r="Q155" i="11" s="1"/>
  <c r="Q154" i="11" s="1"/>
  <c r="P156" i="11"/>
  <c r="P155" i="11" s="1"/>
  <c r="P154" i="11" s="1"/>
  <c r="O156" i="11"/>
  <c r="O155" i="11" s="1"/>
  <c r="O154" i="11" s="1"/>
  <c r="N156" i="11"/>
  <c r="N155" i="11" s="1"/>
  <c r="N154" i="11" s="1"/>
  <c r="M156" i="11"/>
  <c r="M155" i="11" s="1"/>
  <c r="M154" i="11" s="1"/>
  <c r="L156" i="11"/>
  <c r="K156" i="11"/>
  <c r="J156" i="11"/>
  <c r="Z156" i="11" s="1"/>
  <c r="I156" i="11"/>
  <c r="I155" i="11" s="1"/>
  <c r="X155" i="11"/>
  <c r="X154" i="11" s="1"/>
  <c r="AB153" i="11"/>
  <c r="AA153" i="11"/>
  <c r="Z153" i="11"/>
  <c r="Y153" i="11"/>
  <c r="X152" i="11"/>
  <c r="X151" i="11" s="1"/>
  <c r="X150" i="11" s="1"/>
  <c r="W152" i="11"/>
  <c r="W151" i="11" s="1"/>
  <c r="W150" i="11" s="1"/>
  <c r="V152" i="11"/>
  <c r="V151" i="11" s="1"/>
  <c r="V150" i="11" s="1"/>
  <c r="U152" i="11"/>
  <c r="U151" i="11" s="1"/>
  <c r="U150" i="11" s="1"/>
  <c r="T152" i="11"/>
  <c r="T151" i="11" s="1"/>
  <c r="T150" i="11" s="1"/>
  <c r="S152" i="11"/>
  <c r="S151" i="11" s="1"/>
  <c r="S150" i="11" s="1"/>
  <c r="R152" i="11"/>
  <c r="R151" i="11" s="1"/>
  <c r="R150" i="11" s="1"/>
  <c r="Q152" i="11"/>
  <c r="Q151" i="11" s="1"/>
  <c r="Q150" i="11" s="1"/>
  <c r="P152" i="11"/>
  <c r="P151" i="11" s="1"/>
  <c r="P150" i="11" s="1"/>
  <c r="O152" i="11"/>
  <c r="O151" i="11" s="1"/>
  <c r="O150" i="11" s="1"/>
  <c r="N152" i="11"/>
  <c r="N151" i="11" s="1"/>
  <c r="N150" i="11" s="1"/>
  <c r="M152" i="11"/>
  <c r="M151" i="11" s="1"/>
  <c r="M150" i="11" s="1"/>
  <c r="L152" i="11"/>
  <c r="K152" i="11"/>
  <c r="AA152" i="11" s="1"/>
  <c r="J152" i="11"/>
  <c r="Z152" i="11" s="1"/>
  <c r="I152" i="11"/>
  <c r="Y152" i="11" s="1"/>
  <c r="AB149" i="11"/>
  <c r="AA149" i="11"/>
  <c r="Z149" i="11"/>
  <c r="Y149" i="11"/>
  <c r="X148" i="11"/>
  <c r="W148" i="11"/>
  <c r="V148" i="11"/>
  <c r="U148" i="11"/>
  <c r="U147" i="11" s="1"/>
  <c r="U146" i="11" s="1"/>
  <c r="T148" i="11"/>
  <c r="T147" i="11" s="1"/>
  <c r="T146" i="11" s="1"/>
  <c r="T144" i="11" s="1"/>
  <c r="S148" i="11"/>
  <c r="S147" i="11" s="1"/>
  <c r="S146" i="11" s="1"/>
  <c r="R148" i="11"/>
  <c r="R147" i="11" s="1"/>
  <c r="R146" i="11" s="1"/>
  <c r="Q148" i="11"/>
  <c r="Q147" i="11" s="1"/>
  <c r="Q146" i="11" s="1"/>
  <c r="Q144" i="11" s="1"/>
  <c r="P148" i="11"/>
  <c r="P147" i="11" s="1"/>
  <c r="P146" i="11" s="1"/>
  <c r="O148" i="11"/>
  <c r="O147" i="11" s="1"/>
  <c r="O146" i="11" s="1"/>
  <c r="O144" i="11" s="1"/>
  <c r="N148" i="11"/>
  <c r="N147" i="11" s="1"/>
  <c r="N146" i="11" s="1"/>
  <c r="M148" i="11"/>
  <c r="M147" i="11" s="1"/>
  <c r="M146" i="11" s="1"/>
  <c r="M144" i="11" s="1"/>
  <c r="L148" i="11"/>
  <c r="K148" i="11"/>
  <c r="J148" i="11"/>
  <c r="Z148" i="11" s="1"/>
  <c r="I148" i="11"/>
  <c r="I147" i="11" s="1"/>
  <c r="Y147" i="11" s="1"/>
  <c r="X147" i="11"/>
  <c r="X146" i="11" s="1"/>
  <c r="X144" i="11" s="1"/>
  <c r="W147" i="11"/>
  <c r="W146" i="11" s="1"/>
  <c r="W144" i="11" s="1"/>
  <c r="V147" i="11"/>
  <c r="V146" i="11" s="1"/>
  <c r="V144" i="11" s="1"/>
  <c r="X142" i="11"/>
  <c r="X141" i="11" s="1"/>
  <c r="X140" i="11" s="1"/>
  <c r="W142" i="11"/>
  <c r="W141" i="11" s="1"/>
  <c r="W140" i="11" s="1"/>
  <c r="V142" i="11"/>
  <c r="V141" i="11" s="1"/>
  <c r="V140" i="11" s="1"/>
  <c r="U142" i="11"/>
  <c r="U141" i="11" s="1"/>
  <c r="U140" i="11" s="1"/>
  <c r="T142" i="11"/>
  <c r="T141" i="11" s="1"/>
  <c r="T140" i="11" s="1"/>
  <c r="S142" i="11"/>
  <c r="S141" i="11" s="1"/>
  <c r="S140" i="11" s="1"/>
  <c r="R142" i="11"/>
  <c r="R141" i="11" s="1"/>
  <c r="R140" i="11" s="1"/>
  <c r="Q142" i="11"/>
  <c r="Q141" i="11" s="1"/>
  <c r="Q140" i="11" s="1"/>
  <c r="L142" i="11"/>
  <c r="K142" i="11"/>
  <c r="J142" i="11"/>
  <c r="I142" i="11"/>
  <c r="AB139" i="11"/>
  <c r="AA139" i="11"/>
  <c r="Z139" i="11"/>
  <c r="Y139" i="11"/>
  <c r="X138" i="11"/>
  <c r="W138" i="11"/>
  <c r="V138" i="11"/>
  <c r="U138" i="11"/>
  <c r="U137" i="11" s="1"/>
  <c r="U136" i="11" s="1"/>
  <c r="T138" i="11"/>
  <c r="T137" i="11" s="1"/>
  <c r="T136" i="11" s="1"/>
  <c r="S138" i="11"/>
  <c r="S137" i="11" s="1"/>
  <c r="S136" i="11" s="1"/>
  <c r="R138" i="11"/>
  <c r="R137" i="11" s="1"/>
  <c r="R136" i="11" s="1"/>
  <c r="Q138" i="11"/>
  <c r="Q137" i="11" s="1"/>
  <c r="Q136" i="11" s="1"/>
  <c r="P138" i="11"/>
  <c r="P137" i="11" s="1"/>
  <c r="P136" i="11" s="1"/>
  <c r="O138" i="11"/>
  <c r="O137" i="11" s="1"/>
  <c r="O136" i="11" s="1"/>
  <c r="N138" i="11"/>
  <c r="N137" i="11" s="1"/>
  <c r="N136" i="11" s="1"/>
  <c r="M138" i="11"/>
  <c r="M137" i="11" s="1"/>
  <c r="M136" i="11" s="1"/>
  <c r="L138" i="11"/>
  <c r="AB138" i="11" s="1"/>
  <c r="R137" i="3" s="1"/>
  <c r="K138" i="11"/>
  <c r="AA138" i="11" s="1"/>
  <c r="J138" i="11"/>
  <c r="Z138" i="11" s="1"/>
  <c r="I138" i="11"/>
  <c r="I137" i="11" s="1"/>
  <c r="Y137" i="11" s="1"/>
  <c r="X137" i="11"/>
  <c r="X136" i="11" s="1"/>
  <c r="W137" i="11"/>
  <c r="W136" i="11" s="1"/>
  <c r="V137" i="11"/>
  <c r="V136" i="11" s="1"/>
  <c r="J137" i="11"/>
  <c r="AB135" i="11"/>
  <c r="AA135" i="11"/>
  <c r="Z135" i="11"/>
  <c r="Y135" i="11"/>
  <c r="X134" i="11"/>
  <c r="X133" i="11" s="1"/>
  <c r="X132" i="11" s="1"/>
  <c r="W134" i="11"/>
  <c r="W133" i="11" s="1"/>
  <c r="W132" i="11" s="1"/>
  <c r="V134" i="11"/>
  <c r="V133" i="11" s="1"/>
  <c r="V132" i="11" s="1"/>
  <c r="U134" i="11"/>
  <c r="U133" i="11" s="1"/>
  <c r="U132" i="11" s="1"/>
  <c r="T134" i="11"/>
  <c r="T133" i="11" s="1"/>
  <c r="T132" i="11" s="1"/>
  <c r="S134" i="11"/>
  <c r="S133" i="11" s="1"/>
  <c r="S132" i="11" s="1"/>
  <c r="R134" i="11"/>
  <c r="R133" i="11" s="1"/>
  <c r="R132" i="11" s="1"/>
  <c r="Q134" i="11"/>
  <c r="Q133" i="11" s="1"/>
  <c r="Q132" i="11" s="1"/>
  <c r="P134" i="11"/>
  <c r="O134" i="11"/>
  <c r="O133" i="11" s="1"/>
  <c r="O132" i="11" s="1"/>
  <c r="N134" i="11"/>
  <c r="N133" i="11" s="1"/>
  <c r="N132" i="11" s="1"/>
  <c r="M134" i="11"/>
  <c r="M133" i="11" s="1"/>
  <c r="M132" i="11" s="1"/>
  <c r="L134" i="11"/>
  <c r="AB134" i="11" s="1"/>
  <c r="K134" i="11"/>
  <c r="AA134" i="11" s="1"/>
  <c r="J134" i="11"/>
  <c r="Z134" i="11" s="1"/>
  <c r="I134" i="11"/>
  <c r="P133" i="11"/>
  <c r="P132" i="11" s="1"/>
  <c r="AB131" i="11"/>
  <c r="AA131" i="11"/>
  <c r="Z131" i="11"/>
  <c r="Y131" i="11"/>
  <c r="X130" i="11"/>
  <c r="X129" i="11" s="1"/>
  <c r="X128" i="11" s="1"/>
  <c r="W130" i="11"/>
  <c r="W129" i="11" s="1"/>
  <c r="W128" i="11" s="1"/>
  <c r="V130" i="11"/>
  <c r="V129" i="11" s="1"/>
  <c r="V128" i="11" s="1"/>
  <c r="U130" i="11"/>
  <c r="U129" i="11" s="1"/>
  <c r="U128" i="11" s="1"/>
  <c r="T130" i="11"/>
  <c r="T129" i="11" s="1"/>
  <c r="T128" i="11" s="1"/>
  <c r="S130" i="11"/>
  <c r="S129" i="11" s="1"/>
  <c r="S128" i="11" s="1"/>
  <c r="R130" i="11"/>
  <c r="R129" i="11" s="1"/>
  <c r="R128" i="11" s="1"/>
  <c r="Q130" i="11"/>
  <c r="Q129" i="11" s="1"/>
  <c r="Q128" i="11" s="1"/>
  <c r="P130" i="11"/>
  <c r="P129" i="11" s="1"/>
  <c r="P128" i="11" s="1"/>
  <c r="O130" i="11"/>
  <c r="O129" i="11" s="1"/>
  <c r="O128" i="11" s="1"/>
  <c r="O126" i="11" s="1"/>
  <c r="N130" i="11"/>
  <c r="N129" i="11" s="1"/>
  <c r="N128" i="11" s="1"/>
  <c r="M130" i="11"/>
  <c r="M129" i="11" s="1"/>
  <c r="M128" i="11" s="1"/>
  <c r="L130" i="11"/>
  <c r="K130" i="11"/>
  <c r="AA130" i="11" s="1"/>
  <c r="J130" i="11"/>
  <c r="I130" i="11"/>
  <c r="I129" i="11" s="1"/>
  <c r="Y129" i="11" s="1"/>
  <c r="X123" i="11"/>
  <c r="W123" i="11"/>
  <c r="W122" i="11" s="1"/>
  <c r="W121" i="11" s="1"/>
  <c r="V123" i="11"/>
  <c r="V122" i="11" s="1"/>
  <c r="V121" i="11" s="1"/>
  <c r="U123" i="11"/>
  <c r="U122" i="11" s="1"/>
  <c r="U121" i="11" s="1"/>
  <c r="T124" i="11"/>
  <c r="T123" i="11" s="1"/>
  <c r="T122" i="11" s="1"/>
  <c r="S124" i="11"/>
  <c r="S123" i="11" s="1"/>
  <c r="S122" i="11" s="1"/>
  <c r="R124" i="11"/>
  <c r="R123" i="11" s="1"/>
  <c r="R122" i="11" s="1"/>
  <c r="R121" i="11" s="1"/>
  <c r="Q124" i="11"/>
  <c r="Q123" i="11" s="1"/>
  <c r="Q122" i="11" s="1"/>
  <c r="P124" i="11"/>
  <c r="P123" i="11" s="1"/>
  <c r="P122" i="11" s="1"/>
  <c r="O124" i="11"/>
  <c r="O123" i="11" s="1"/>
  <c r="O122" i="11" s="1"/>
  <c r="N124" i="11"/>
  <c r="N123" i="11" s="1"/>
  <c r="N122" i="11" s="1"/>
  <c r="N121" i="11" s="1"/>
  <c r="M124" i="11"/>
  <c r="M123" i="11" s="1"/>
  <c r="M122" i="11" s="1"/>
  <c r="L124" i="11"/>
  <c r="K124" i="11"/>
  <c r="J124" i="11"/>
  <c r="Z124" i="11" s="1"/>
  <c r="I124" i="11"/>
  <c r="I123" i="11" s="1"/>
  <c r="X122" i="11"/>
  <c r="X121" i="11" s="1"/>
  <c r="P119" i="11"/>
  <c r="P118" i="11" s="1"/>
  <c r="P117" i="11" s="1"/>
  <c r="AB117" i="11" s="1"/>
  <c r="O119" i="11"/>
  <c r="O118" i="11" s="1"/>
  <c r="O117" i="11" s="1"/>
  <c r="AA117" i="11" s="1"/>
  <c r="X115" i="11"/>
  <c r="W115" i="11"/>
  <c r="W114" i="11" s="1"/>
  <c r="W113" i="11" s="1"/>
  <c r="V115" i="11"/>
  <c r="V114" i="11" s="1"/>
  <c r="V113" i="11" s="1"/>
  <c r="U115" i="11"/>
  <c r="U114" i="11" s="1"/>
  <c r="U113" i="11" s="1"/>
  <c r="T115" i="11"/>
  <c r="T114" i="11" s="1"/>
  <c r="T113" i="11" s="1"/>
  <c r="S115" i="11"/>
  <c r="S114" i="11" s="1"/>
  <c r="S113" i="11" s="1"/>
  <c r="R115" i="11"/>
  <c r="R114" i="11" s="1"/>
  <c r="R113" i="11" s="1"/>
  <c r="Q115" i="11"/>
  <c r="Q114" i="11" s="1"/>
  <c r="Q113" i="11" s="1"/>
  <c r="L115" i="11"/>
  <c r="K115" i="11"/>
  <c r="K114" i="11" s="1"/>
  <c r="J115" i="11"/>
  <c r="I115" i="11"/>
  <c r="X114" i="11"/>
  <c r="X113" i="11" s="1"/>
  <c r="AB112" i="11"/>
  <c r="AA112" i="11"/>
  <c r="Z112" i="11"/>
  <c r="Y112" i="11"/>
  <c r="X111" i="11"/>
  <c r="X110" i="11" s="1"/>
  <c r="X109" i="11" s="1"/>
  <c r="W111" i="11"/>
  <c r="W110" i="11" s="1"/>
  <c r="W109" i="11" s="1"/>
  <c r="V111" i="11"/>
  <c r="V110" i="11" s="1"/>
  <c r="V109" i="11" s="1"/>
  <c r="U111" i="11"/>
  <c r="U110" i="11" s="1"/>
  <c r="U109" i="11" s="1"/>
  <c r="T111" i="11"/>
  <c r="T110" i="11" s="1"/>
  <c r="T109" i="11" s="1"/>
  <c r="S111" i="11"/>
  <c r="S110" i="11" s="1"/>
  <c r="S109" i="11" s="1"/>
  <c r="R111" i="11"/>
  <c r="R110" i="11" s="1"/>
  <c r="R109" i="11" s="1"/>
  <c r="Q111" i="11"/>
  <c r="Q110" i="11" s="1"/>
  <c r="Q109" i="11" s="1"/>
  <c r="P111" i="11"/>
  <c r="P110" i="11" s="1"/>
  <c r="P109" i="11" s="1"/>
  <c r="O111" i="11"/>
  <c r="O110" i="11" s="1"/>
  <c r="O109" i="11" s="1"/>
  <c r="N111" i="11"/>
  <c r="N110" i="11" s="1"/>
  <c r="N109" i="11" s="1"/>
  <c r="M111" i="11"/>
  <c r="M110" i="11" s="1"/>
  <c r="M109" i="11" s="1"/>
  <c r="L111" i="11"/>
  <c r="L110" i="11" s="1"/>
  <c r="K111" i="11"/>
  <c r="J111" i="11"/>
  <c r="Z111" i="11" s="1"/>
  <c r="I111" i="11"/>
  <c r="Y111" i="11" s="1"/>
  <c r="X106" i="11"/>
  <c r="X105" i="11" s="1"/>
  <c r="W106" i="11"/>
  <c r="W105" i="11" s="1"/>
  <c r="V106" i="11"/>
  <c r="V105" i="11" s="1"/>
  <c r="U106" i="11"/>
  <c r="U105" i="11" s="1"/>
  <c r="T107" i="11"/>
  <c r="T106" i="11" s="1"/>
  <c r="T105" i="11" s="1"/>
  <c r="S107" i="11"/>
  <c r="S106" i="11" s="1"/>
  <c r="S105" i="11" s="1"/>
  <c r="R107" i="11"/>
  <c r="R106" i="11" s="1"/>
  <c r="R105" i="11" s="1"/>
  <c r="Q107" i="11"/>
  <c r="Q106" i="11" s="1"/>
  <c r="Q105" i="11" s="1"/>
  <c r="P107" i="11"/>
  <c r="P106" i="11" s="1"/>
  <c r="P105" i="11" s="1"/>
  <c r="O107" i="11"/>
  <c r="O106" i="11" s="1"/>
  <c r="O105" i="11" s="1"/>
  <c r="N107" i="11"/>
  <c r="N106" i="11" s="1"/>
  <c r="N105" i="11" s="1"/>
  <c r="M107" i="11"/>
  <c r="M106" i="11" s="1"/>
  <c r="M105" i="11" s="1"/>
  <c r="L107" i="11"/>
  <c r="K107" i="11"/>
  <c r="AA107" i="11" s="1"/>
  <c r="J107" i="11"/>
  <c r="Z107" i="11" s="1"/>
  <c r="I107" i="11"/>
  <c r="Y107" i="11" s="1"/>
  <c r="AB104" i="11"/>
  <c r="AA104" i="11"/>
  <c r="Z104" i="11"/>
  <c r="Y104" i="11"/>
  <c r="X103" i="11"/>
  <c r="W103" i="11"/>
  <c r="V103" i="11"/>
  <c r="V102" i="11" s="1"/>
  <c r="V101" i="11" s="1"/>
  <c r="U103" i="11"/>
  <c r="U102" i="11" s="1"/>
  <c r="U101" i="11" s="1"/>
  <c r="T103" i="11"/>
  <c r="T102" i="11" s="1"/>
  <c r="T101" i="11" s="1"/>
  <c r="S103" i="11"/>
  <c r="S102" i="11" s="1"/>
  <c r="S101" i="11" s="1"/>
  <c r="R103" i="11"/>
  <c r="R102" i="11" s="1"/>
  <c r="R101" i="11" s="1"/>
  <c r="Q103" i="11"/>
  <c r="Q102" i="11" s="1"/>
  <c r="Q101" i="11" s="1"/>
  <c r="P103" i="11"/>
  <c r="P102" i="11" s="1"/>
  <c r="P101" i="11" s="1"/>
  <c r="O103" i="11"/>
  <c r="O102" i="11" s="1"/>
  <c r="O101" i="11" s="1"/>
  <c r="N103" i="11"/>
  <c r="N102" i="11" s="1"/>
  <c r="N101" i="11" s="1"/>
  <c r="M103" i="11"/>
  <c r="M102" i="11" s="1"/>
  <c r="M101" i="11" s="1"/>
  <c r="L103" i="11"/>
  <c r="AB103" i="11" s="1"/>
  <c r="K103" i="11"/>
  <c r="AA103" i="11" s="1"/>
  <c r="J103" i="11"/>
  <c r="J102" i="11" s="1"/>
  <c r="Z102" i="11" s="1"/>
  <c r="I103" i="11"/>
  <c r="Y103" i="11" s="1"/>
  <c r="X102" i="11"/>
  <c r="X101" i="11" s="1"/>
  <c r="W102" i="11"/>
  <c r="W101" i="11" s="1"/>
  <c r="W98" i="11"/>
  <c r="W97" i="11" s="1"/>
  <c r="V98" i="11"/>
  <c r="V97" i="11" s="1"/>
  <c r="U98" i="11"/>
  <c r="U97" i="11" s="1"/>
  <c r="T99" i="11"/>
  <c r="T98" i="11" s="1"/>
  <c r="T97" i="11" s="1"/>
  <c r="S99" i="11"/>
  <c r="S98" i="11" s="1"/>
  <c r="S97" i="11" s="1"/>
  <c r="R99" i="11"/>
  <c r="R98" i="11" s="1"/>
  <c r="R97" i="11" s="1"/>
  <c r="Q99" i="11"/>
  <c r="Q98" i="11" s="1"/>
  <c r="Q97" i="11" s="1"/>
  <c r="P99" i="11"/>
  <c r="P98" i="11" s="1"/>
  <c r="P97" i="11" s="1"/>
  <c r="O99" i="11"/>
  <c r="O98" i="11" s="1"/>
  <c r="O97" i="11" s="1"/>
  <c r="N99" i="11"/>
  <c r="N98" i="11" s="1"/>
  <c r="N97" i="11" s="1"/>
  <c r="M99" i="11"/>
  <c r="M98" i="11" s="1"/>
  <c r="M97" i="11" s="1"/>
  <c r="L99" i="11"/>
  <c r="AB99" i="11" s="1"/>
  <c r="K99" i="11"/>
  <c r="J99" i="11"/>
  <c r="I99" i="11"/>
  <c r="Y99" i="11" s="1"/>
  <c r="X98" i="11"/>
  <c r="X97" i="11" s="1"/>
  <c r="X95" i="11"/>
  <c r="X94" i="11" s="1"/>
  <c r="X93" i="11" s="1"/>
  <c r="W95" i="11"/>
  <c r="W94" i="11" s="1"/>
  <c r="W93" i="11" s="1"/>
  <c r="V95" i="11"/>
  <c r="V94" i="11" s="1"/>
  <c r="V93" i="11" s="1"/>
  <c r="U95" i="11"/>
  <c r="U94" i="11" s="1"/>
  <c r="U93" i="11" s="1"/>
  <c r="T95" i="11"/>
  <c r="T94" i="11" s="1"/>
  <c r="T93" i="11" s="1"/>
  <c r="S95" i="11"/>
  <c r="S94" i="11" s="1"/>
  <c r="S93" i="11" s="1"/>
  <c r="R95" i="11"/>
  <c r="R94" i="11" s="1"/>
  <c r="R93" i="11" s="1"/>
  <c r="Q95" i="11"/>
  <c r="Q94" i="11" s="1"/>
  <c r="Q93" i="11" s="1"/>
  <c r="P95" i="11"/>
  <c r="P94" i="11" s="1"/>
  <c r="P93" i="11" s="1"/>
  <c r="O95" i="11"/>
  <c r="O94" i="11" s="1"/>
  <c r="O93" i="11" s="1"/>
  <c r="M94" i="11"/>
  <c r="M93" i="11" s="1"/>
  <c r="L95" i="11"/>
  <c r="K95" i="11"/>
  <c r="J95" i="11"/>
  <c r="I95" i="11"/>
  <c r="N94" i="11"/>
  <c r="N93" i="11" s="1"/>
  <c r="X91" i="11"/>
  <c r="X90" i="11" s="1"/>
  <c r="X89" i="11" s="1"/>
  <c r="W91" i="11"/>
  <c r="W90" i="11" s="1"/>
  <c r="W89" i="11" s="1"/>
  <c r="V91" i="11"/>
  <c r="V90" i="11" s="1"/>
  <c r="V89" i="11" s="1"/>
  <c r="U91" i="11"/>
  <c r="U90" i="11" s="1"/>
  <c r="U89" i="11" s="1"/>
  <c r="T91" i="11"/>
  <c r="T90" i="11" s="1"/>
  <c r="T89" i="11" s="1"/>
  <c r="S91" i="11"/>
  <c r="S90" i="11" s="1"/>
  <c r="S89" i="11" s="1"/>
  <c r="R91" i="11"/>
  <c r="R90" i="11" s="1"/>
  <c r="R89" i="11" s="1"/>
  <c r="Q91" i="11"/>
  <c r="Q90" i="11" s="1"/>
  <c r="Q89" i="11" s="1"/>
  <c r="P89" i="11"/>
  <c r="O89" i="11"/>
  <c r="N89" i="11"/>
  <c r="M89" i="11"/>
  <c r="L91" i="11"/>
  <c r="K91" i="11"/>
  <c r="K90" i="11" s="1"/>
  <c r="J91" i="11"/>
  <c r="I91" i="11"/>
  <c r="Y91" i="11" s="1"/>
  <c r="X85" i="11"/>
  <c r="W85" i="11"/>
  <c r="W84" i="11" s="1"/>
  <c r="W83" i="11" s="1"/>
  <c r="V85" i="11"/>
  <c r="V84" i="11" s="1"/>
  <c r="V83" i="11" s="1"/>
  <c r="U85" i="11"/>
  <c r="U84" i="11" s="1"/>
  <c r="U83" i="11" s="1"/>
  <c r="T85" i="11"/>
  <c r="T84" i="11" s="1"/>
  <c r="T83" i="11" s="1"/>
  <c r="S85" i="11"/>
  <c r="S84" i="11" s="1"/>
  <c r="S83" i="11" s="1"/>
  <c r="R85" i="11"/>
  <c r="R84" i="11" s="1"/>
  <c r="R83" i="11" s="1"/>
  <c r="Q85" i="11"/>
  <c r="Q84" i="11" s="1"/>
  <c r="Q83" i="11" s="1"/>
  <c r="P84" i="11"/>
  <c r="P83" i="11" s="1"/>
  <c r="O84" i="11"/>
  <c r="O83" i="11" s="1"/>
  <c r="N84" i="11"/>
  <c r="N83" i="11" s="1"/>
  <c r="M84" i="11"/>
  <c r="M83" i="11" s="1"/>
  <c r="L85" i="11"/>
  <c r="AB85" i="11" s="1"/>
  <c r="K85" i="11"/>
  <c r="K84" i="11" s="1"/>
  <c r="J85" i="11"/>
  <c r="I85" i="11"/>
  <c r="Y85" i="11" s="1"/>
  <c r="X84" i="11"/>
  <c r="X83" i="11" s="1"/>
  <c r="AB82" i="11"/>
  <c r="AA82" i="11"/>
  <c r="Z82" i="11"/>
  <c r="Y82" i="11"/>
  <c r="X81" i="11"/>
  <c r="X80" i="11" s="1"/>
  <c r="X79" i="11" s="1"/>
  <c r="W81" i="11"/>
  <c r="W80" i="11" s="1"/>
  <c r="W79" i="11" s="1"/>
  <c r="V81" i="11"/>
  <c r="V80" i="11" s="1"/>
  <c r="V79" i="11" s="1"/>
  <c r="U81" i="11"/>
  <c r="U80" i="11" s="1"/>
  <c r="U79" i="11" s="1"/>
  <c r="T81" i="11"/>
  <c r="T80" i="11" s="1"/>
  <c r="T79" i="11" s="1"/>
  <c r="S81" i="11"/>
  <c r="S80" i="11" s="1"/>
  <c r="S79" i="11" s="1"/>
  <c r="R81" i="11"/>
  <c r="R80" i="11" s="1"/>
  <c r="R79" i="11" s="1"/>
  <c r="Q81" i="11"/>
  <c r="Q80" i="11" s="1"/>
  <c r="Q79" i="11" s="1"/>
  <c r="P81" i="11"/>
  <c r="P80" i="11" s="1"/>
  <c r="P79" i="11" s="1"/>
  <c r="O81" i="11"/>
  <c r="O80" i="11" s="1"/>
  <c r="O79" i="11" s="1"/>
  <c r="N81" i="11"/>
  <c r="N80" i="11" s="1"/>
  <c r="N79" i="11" s="1"/>
  <c r="M81" i="11"/>
  <c r="M80" i="11" s="1"/>
  <c r="M79" i="11" s="1"/>
  <c r="L81" i="11"/>
  <c r="L80" i="11" s="1"/>
  <c r="L79" i="11" s="1"/>
  <c r="K81" i="11"/>
  <c r="J81" i="11"/>
  <c r="Z81" i="11" s="1"/>
  <c r="I81" i="11"/>
  <c r="Y81" i="11" s="1"/>
  <c r="T77" i="11"/>
  <c r="S77" i="11"/>
  <c r="R77" i="11"/>
  <c r="Q77" i="11"/>
  <c r="P77" i="11"/>
  <c r="O77" i="11"/>
  <c r="N77" i="11"/>
  <c r="M77" i="11"/>
  <c r="L77" i="11"/>
  <c r="AB77" i="11" s="1"/>
  <c r="K77" i="11"/>
  <c r="AA77" i="11" s="1"/>
  <c r="J77" i="11"/>
  <c r="Z77" i="11" s="1"/>
  <c r="I77" i="11"/>
  <c r="Y77" i="11" s="1"/>
  <c r="X76" i="11"/>
  <c r="X75" i="11" s="1"/>
  <c r="W76" i="11"/>
  <c r="W75" i="11" s="1"/>
  <c r="V76" i="11"/>
  <c r="V75" i="11" s="1"/>
  <c r="U76" i="11"/>
  <c r="U75" i="11" s="1"/>
  <c r="T76" i="11"/>
  <c r="T75" i="11" s="1"/>
  <c r="S76" i="11"/>
  <c r="S75" i="11" s="1"/>
  <c r="R76" i="11"/>
  <c r="R75" i="11" s="1"/>
  <c r="Q76" i="11"/>
  <c r="Q75" i="11" s="1"/>
  <c r="P76" i="11"/>
  <c r="P75" i="11" s="1"/>
  <c r="O76" i="11"/>
  <c r="O75" i="11" s="1"/>
  <c r="N76" i="11"/>
  <c r="N75" i="11" s="1"/>
  <c r="M76" i="11"/>
  <c r="M75" i="11" s="1"/>
  <c r="L76" i="11"/>
  <c r="L75" i="11" s="1"/>
  <c r="AB75" i="11" s="1"/>
  <c r="K76" i="11"/>
  <c r="AA76" i="11" s="1"/>
  <c r="J76" i="11"/>
  <c r="Z76" i="11" s="1"/>
  <c r="I76" i="11"/>
  <c r="Y76" i="11" s="1"/>
  <c r="AB73" i="11"/>
  <c r="AA73" i="11"/>
  <c r="Z73" i="11"/>
  <c r="Y73" i="11"/>
  <c r="X72" i="11"/>
  <c r="X71" i="11" s="1"/>
  <c r="X70" i="11" s="1"/>
  <c r="W72" i="11"/>
  <c r="W71" i="11" s="1"/>
  <c r="W70" i="11" s="1"/>
  <c r="V72" i="11"/>
  <c r="V71" i="11" s="1"/>
  <c r="V70" i="11" s="1"/>
  <c r="U72" i="11"/>
  <c r="U71" i="11" s="1"/>
  <c r="U70" i="11" s="1"/>
  <c r="T72" i="11"/>
  <c r="T71" i="11" s="1"/>
  <c r="T70" i="11" s="1"/>
  <c r="S72" i="11"/>
  <c r="S71" i="11" s="1"/>
  <c r="S70" i="11" s="1"/>
  <c r="R72" i="11"/>
  <c r="R71" i="11" s="1"/>
  <c r="R70" i="11" s="1"/>
  <c r="Q72" i="11"/>
  <c r="Q71" i="11" s="1"/>
  <c r="Q70" i="11" s="1"/>
  <c r="P72" i="11"/>
  <c r="P71" i="11" s="1"/>
  <c r="P70" i="11" s="1"/>
  <c r="O72" i="11"/>
  <c r="O71" i="11" s="1"/>
  <c r="O70" i="11" s="1"/>
  <c r="N72" i="11"/>
  <c r="N71" i="11" s="1"/>
  <c r="N70" i="11" s="1"/>
  <c r="M72" i="11"/>
  <c r="M71" i="11" s="1"/>
  <c r="M70" i="11" s="1"/>
  <c r="L72" i="11"/>
  <c r="AB72" i="11" s="1"/>
  <c r="K72" i="11"/>
  <c r="AA72" i="11" s="1"/>
  <c r="J72" i="11"/>
  <c r="Z72" i="11" s="1"/>
  <c r="I72" i="11"/>
  <c r="Y72" i="11" s="1"/>
  <c r="AB69" i="11"/>
  <c r="AA69" i="11"/>
  <c r="Z69" i="11"/>
  <c r="Y69" i="11"/>
  <c r="X68" i="11"/>
  <c r="W68" i="11"/>
  <c r="V68" i="11"/>
  <c r="V67" i="11" s="1"/>
  <c r="V66" i="11" s="1"/>
  <c r="U68" i="11"/>
  <c r="U67" i="11" s="1"/>
  <c r="U66" i="11" s="1"/>
  <c r="T68" i="11"/>
  <c r="T67" i="11" s="1"/>
  <c r="T66" i="11" s="1"/>
  <c r="S68" i="11"/>
  <c r="S67" i="11" s="1"/>
  <c r="S66" i="11" s="1"/>
  <c r="R68" i="11"/>
  <c r="R67" i="11" s="1"/>
  <c r="R66" i="11" s="1"/>
  <c r="Q68" i="11"/>
  <c r="Q67" i="11" s="1"/>
  <c r="Q66" i="11" s="1"/>
  <c r="P68" i="11"/>
  <c r="P67" i="11" s="1"/>
  <c r="P66" i="11" s="1"/>
  <c r="O68" i="11"/>
  <c r="O67" i="11" s="1"/>
  <c r="O66" i="11" s="1"/>
  <c r="N68" i="11"/>
  <c r="N67" i="11" s="1"/>
  <c r="N66" i="11" s="1"/>
  <c r="M68" i="11"/>
  <c r="M67" i="11" s="1"/>
  <c r="M66" i="11" s="1"/>
  <c r="L68" i="11"/>
  <c r="AB68" i="11" s="1"/>
  <c r="K68" i="11"/>
  <c r="J68" i="11"/>
  <c r="J67" i="11" s="1"/>
  <c r="J66" i="11" s="1"/>
  <c r="Z66" i="11" s="1"/>
  <c r="I68" i="11"/>
  <c r="X67" i="11"/>
  <c r="X66" i="11" s="1"/>
  <c r="W67" i="11"/>
  <c r="W66" i="11" s="1"/>
  <c r="AB65" i="11"/>
  <c r="AA65" i="11"/>
  <c r="Z65" i="11"/>
  <c r="Y65" i="11"/>
  <c r="X64" i="11"/>
  <c r="X63" i="11" s="1"/>
  <c r="X62" i="11" s="1"/>
  <c r="W64" i="11"/>
  <c r="W63" i="11" s="1"/>
  <c r="W62" i="11" s="1"/>
  <c r="V64" i="11"/>
  <c r="V63" i="11" s="1"/>
  <c r="V62" i="11" s="1"/>
  <c r="U64" i="11"/>
  <c r="U63" i="11" s="1"/>
  <c r="U62" i="11" s="1"/>
  <c r="T64" i="11"/>
  <c r="T63" i="11" s="1"/>
  <c r="T62" i="11" s="1"/>
  <c r="S64" i="11"/>
  <c r="S63" i="11" s="1"/>
  <c r="S62" i="11" s="1"/>
  <c r="R64" i="11"/>
  <c r="R63" i="11" s="1"/>
  <c r="R62" i="11" s="1"/>
  <c r="Q64" i="11"/>
  <c r="Q63" i="11" s="1"/>
  <c r="Q62" i="11" s="1"/>
  <c r="P64" i="11"/>
  <c r="P63" i="11" s="1"/>
  <c r="P62" i="11" s="1"/>
  <c r="O64" i="11"/>
  <c r="O63" i="11" s="1"/>
  <c r="O62" i="11" s="1"/>
  <c r="N64" i="11"/>
  <c r="N63" i="11" s="1"/>
  <c r="N62" i="11" s="1"/>
  <c r="M64" i="11"/>
  <c r="M63" i="11" s="1"/>
  <c r="M62" i="11" s="1"/>
  <c r="L64" i="11"/>
  <c r="K64" i="11"/>
  <c r="K63" i="11" s="1"/>
  <c r="K62" i="11" s="1"/>
  <c r="AA62" i="11" s="1"/>
  <c r="J64" i="11"/>
  <c r="Z64" i="11" s="1"/>
  <c r="I64" i="11"/>
  <c r="Y64" i="11" s="1"/>
  <c r="AB61" i="11"/>
  <c r="AA61" i="11"/>
  <c r="Z61" i="11"/>
  <c r="Y61" i="11"/>
  <c r="X60" i="11"/>
  <c r="X59" i="11" s="1"/>
  <c r="X58" i="11" s="1"/>
  <c r="W60" i="11"/>
  <c r="W59" i="11" s="1"/>
  <c r="W58" i="11" s="1"/>
  <c r="V60" i="11"/>
  <c r="V59" i="11" s="1"/>
  <c r="V58" i="11" s="1"/>
  <c r="U60" i="11"/>
  <c r="U59" i="11" s="1"/>
  <c r="U58" i="11" s="1"/>
  <c r="T60" i="11"/>
  <c r="T59" i="11" s="1"/>
  <c r="T58" i="11" s="1"/>
  <c r="S60" i="11"/>
  <c r="S59" i="11" s="1"/>
  <c r="S58" i="11" s="1"/>
  <c r="R60" i="11"/>
  <c r="R59" i="11" s="1"/>
  <c r="R58" i="11" s="1"/>
  <c r="Q60" i="11"/>
  <c r="Q59" i="11" s="1"/>
  <c r="Q58" i="11" s="1"/>
  <c r="P60" i="11"/>
  <c r="P59" i="11" s="1"/>
  <c r="P58" i="11" s="1"/>
  <c r="O60" i="11"/>
  <c r="O59" i="11" s="1"/>
  <c r="O58" i="11" s="1"/>
  <c r="N60" i="11"/>
  <c r="N59" i="11" s="1"/>
  <c r="N58" i="11" s="1"/>
  <c r="M60" i="11"/>
  <c r="M59" i="11" s="1"/>
  <c r="M58" i="11" s="1"/>
  <c r="L60" i="11"/>
  <c r="L59" i="11" s="1"/>
  <c r="L58" i="11" s="1"/>
  <c r="K60" i="11"/>
  <c r="AA60" i="11" s="1"/>
  <c r="J60" i="11"/>
  <c r="Z60" i="11" s="1"/>
  <c r="I60" i="11"/>
  <c r="Y60" i="11" s="1"/>
  <c r="AB57" i="11"/>
  <c r="AA57" i="11"/>
  <c r="Z57" i="11"/>
  <c r="Y57" i="11"/>
  <c r="X56" i="11"/>
  <c r="W56" i="11"/>
  <c r="V56" i="11"/>
  <c r="U56" i="11"/>
  <c r="T56" i="11"/>
  <c r="S56" i="11"/>
  <c r="R56" i="11"/>
  <c r="Q56" i="11"/>
  <c r="P56" i="11"/>
  <c r="O56" i="11"/>
  <c r="N56" i="11"/>
  <c r="M56" i="11"/>
  <c r="L56" i="11"/>
  <c r="AB56" i="11" s="1"/>
  <c r="K56" i="11"/>
  <c r="AA56" i="11" s="1"/>
  <c r="J56" i="11"/>
  <c r="Z56" i="11" s="1"/>
  <c r="I56" i="11"/>
  <c r="Y56" i="11" s="1"/>
  <c r="X55" i="11"/>
  <c r="X54" i="11" s="1"/>
  <c r="W55" i="11"/>
  <c r="W54" i="11" s="1"/>
  <c r="V55" i="11"/>
  <c r="V54" i="11" s="1"/>
  <c r="U55" i="11"/>
  <c r="U54" i="11" s="1"/>
  <c r="T55" i="11"/>
  <c r="T54" i="11" s="1"/>
  <c r="S55" i="11"/>
  <c r="S54" i="11" s="1"/>
  <c r="R55" i="11"/>
  <c r="R54" i="11" s="1"/>
  <c r="Q55" i="11"/>
  <c r="Q54" i="11" s="1"/>
  <c r="P55" i="11"/>
  <c r="P54" i="11" s="1"/>
  <c r="O55" i="11"/>
  <c r="O54" i="11" s="1"/>
  <c r="N55" i="11"/>
  <c r="N54" i="11" s="1"/>
  <c r="M55" i="11"/>
  <c r="M54" i="11" s="1"/>
  <c r="L55" i="11"/>
  <c r="L54" i="11" s="1"/>
  <c r="AB54" i="11" s="1"/>
  <c r="R16" i="3" s="1"/>
  <c r="K55" i="11"/>
  <c r="AA55" i="11" s="1"/>
  <c r="J55" i="11"/>
  <c r="I55" i="11"/>
  <c r="Y55" i="11" s="1"/>
  <c r="AB53" i="11"/>
  <c r="AA53" i="11"/>
  <c r="Z53" i="11"/>
  <c r="Y53" i="11"/>
  <c r="X52" i="11"/>
  <c r="W52" i="11"/>
  <c r="V52" i="11"/>
  <c r="U52" i="11"/>
  <c r="U51" i="11" s="1"/>
  <c r="U50" i="11" s="1"/>
  <c r="T52" i="11"/>
  <c r="T51" i="11" s="1"/>
  <c r="T50" i="11" s="1"/>
  <c r="S52" i="11"/>
  <c r="R52" i="11"/>
  <c r="R51" i="11" s="1"/>
  <c r="R50" i="11" s="1"/>
  <c r="Q52" i="11"/>
  <c r="Q51" i="11" s="1"/>
  <c r="Q50" i="11" s="1"/>
  <c r="P52" i="11"/>
  <c r="P51" i="11" s="1"/>
  <c r="P50" i="11" s="1"/>
  <c r="O52" i="11"/>
  <c r="N52" i="11"/>
  <c r="N51" i="11" s="1"/>
  <c r="N50" i="11" s="1"/>
  <c r="M52" i="11"/>
  <c r="M51" i="11" s="1"/>
  <c r="M50" i="11" s="1"/>
  <c r="L52" i="11"/>
  <c r="AB52" i="11" s="1"/>
  <c r="K52" i="11"/>
  <c r="AA52" i="11" s="1"/>
  <c r="J52" i="11"/>
  <c r="Z52" i="11" s="1"/>
  <c r="I52" i="11"/>
  <c r="I51" i="11" s="1"/>
  <c r="I50" i="11" s="1"/>
  <c r="Y50" i="11" s="1"/>
  <c r="X51" i="11"/>
  <c r="X50" i="11" s="1"/>
  <c r="W51" i="11"/>
  <c r="V51" i="11"/>
  <c r="V50" i="11" s="1"/>
  <c r="S51" i="11"/>
  <c r="S50" i="11" s="1"/>
  <c r="O51" i="11"/>
  <c r="O50" i="11" s="1"/>
  <c r="K51" i="11"/>
  <c r="W50" i="11"/>
  <c r="AB46" i="11"/>
  <c r="AA46" i="11"/>
  <c r="Z46" i="11"/>
  <c r="Y46" i="11"/>
  <c r="AB45" i="11"/>
  <c r="AA45" i="11"/>
  <c r="Z45" i="11"/>
  <c r="Y45" i="11"/>
  <c r="AB44" i="11"/>
  <c r="AA44" i="11"/>
  <c r="Z44" i="11"/>
  <c r="Y44" i="11"/>
  <c r="AB43" i="11"/>
  <c r="AA43" i="11"/>
  <c r="Z43" i="11"/>
  <c r="Y43" i="11"/>
  <c r="X42" i="11"/>
  <c r="W42" i="11"/>
  <c r="V42" i="11"/>
  <c r="U42" i="11"/>
  <c r="T42" i="11"/>
  <c r="S42" i="11"/>
  <c r="R42" i="11"/>
  <c r="Q42" i="11"/>
  <c r="P42" i="11"/>
  <c r="O42" i="11"/>
  <c r="N42" i="11"/>
  <c r="M42" i="11"/>
  <c r="L42" i="11"/>
  <c r="AB42" i="11" s="1"/>
  <c r="K42" i="11"/>
  <c r="J42" i="11"/>
  <c r="Z42" i="11" s="1"/>
  <c r="I42" i="11"/>
  <c r="Y42" i="11" s="1"/>
  <c r="AB41" i="11"/>
  <c r="AA41" i="11"/>
  <c r="Z41" i="11"/>
  <c r="Y41" i="11"/>
  <c r="AB40" i="11"/>
  <c r="AA40" i="11"/>
  <c r="Z40" i="11"/>
  <c r="Y40" i="11"/>
  <c r="AB39" i="11"/>
  <c r="AA39" i="11"/>
  <c r="Z39" i="11"/>
  <c r="Y39" i="11"/>
  <c r="X38" i="11"/>
  <c r="W38" i="11"/>
  <c r="V38" i="11"/>
  <c r="U38" i="11"/>
  <c r="T38" i="11"/>
  <c r="S38" i="11"/>
  <c r="R38" i="11"/>
  <c r="Q38" i="11"/>
  <c r="P38" i="11"/>
  <c r="O38" i="11"/>
  <c r="N38" i="11"/>
  <c r="M38" i="11"/>
  <c r="L38" i="11"/>
  <c r="AB38" i="11" s="1"/>
  <c r="K38" i="11"/>
  <c r="AA38" i="11" s="1"/>
  <c r="J38" i="11"/>
  <c r="Z38" i="11" s="1"/>
  <c r="I38" i="11"/>
  <c r="Y38" i="11" s="1"/>
  <c r="X37" i="11"/>
  <c r="W37" i="11"/>
  <c r="V37" i="11"/>
  <c r="U37" i="11"/>
  <c r="T37" i="11"/>
  <c r="S37" i="11"/>
  <c r="R37" i="11"/>
  <c r="Q37" i="11"/>
  <c r="P37" i="11"/>
  <c r="O37" i="11"/>
  <c r="N37" i="11"/>
  <c r="M37" i="11"/>
  <c r="L37" i="11"/>
  <c r="AB37" i="11" s="1"/>
  <c r="K37" i="11"/>
  <c r="AA37" i="11" s="1"/>
  <c r="J37" i="11"/>
  <c r="Z37" i="11" s="1"/>
  <c r="I37" i="11"/>
  <c r="Y37" i="11" s="1"/>
  <c r="AB36" i="11"/>
  <c r="AA36" i="11"/>
  <c r="Z36" i="11"/>
  <c r="Y36" i="11"/>
  <c r="AB35" i="11"/>
  <c r="AA35" i="11"/>
  <c r="Z35" i="11"/>
  <c r="Y35" i="11"/>
  <c r="AB34" i="11"/>
  <c r="AA34" i="11"/>
  <c r="Z34" i="11"/>
  <c r="Y34" i="11"/>
  <c r="X33" i="11"/>
  <c r="W33" i="11"/>
  <c r="V33" i="11"/>
  <c r="U33" i="11"/>
  <c r="T33" i="11"/>
  <c r="S33" i="11"/>
  <c r="R33" i="11"/>
  <c r="Q33" i="11"/>
  <c r="P33" i="11"/>
  <c r="O33" i="11"/>
  <c r="N33" i="11"/>
  <c r="M33" i="11"/>
  <c r="L33" i="11"/>
  <c r="AB33" i="11" s="1"/>
  <c r="K33" i="11"/>
  <c r="J33" i="11"/>
  <c r="Z33" i="11" s="1"/>
  <c r="I33" i="11"/>
  <c r="Y33" i="11" s="1"/>
  <c r="AB32" i="11"/>
  <c r="AB31" i="11" s="1"/>
  <c r="AA32" i="11"/>
  <c r="AA31" i="11" s="1"/>
  <c r="Z32" i="11"/>
  <c r="Z31" i="11" s="1"/>
  <c r="Y32" i="11"/>
  <c r="Y31" i="11" s="1"/>
  <c r="X31" i="11"/>
  <c r="W31" i="11"/>
  <c r="V31" i="11"/>
  <c r="U31" i="11"/>
  <c r="T31" i="11"/>
  <c r="S31" i="11"/>
  <c r="R31" i="11"/>
  <c r="Q31" i="11"/>
  <c r="P31" i="11"/>
  <c r="O31" i="11"/>
  <c r="N31" i="11"/>
  <c r="M31" i="11"/>
  <c r="L31" i="11"/>
  <c r="K31" i="11"/>
  <c r="J31" i="11"/>
  <c r="I31" i="11"/>
  <c r="AB30" i="11"/>
  <c r="AA30" i="11"/>
  <c r="Z30" i="11"/>
  <c r="Y30" i="11"/>
  <c r="X29" i="11"/>
  <c r="W29" i="11"/>
  <c r="V29" i="11"/>
  <c r="U29" i="11"/>
  <c r="T29" i="11"/>
  <c r="S29" i="11"/>
  <c r="R29" i="11"/>
  <c r="Q29" i="11"/>
  <c r="P29" i="11"/>
  <c r="O29" i="11"/>
  <c r="N29" i="11"/>
  <c r="M29" i="11"/>
  <c r="L29" i="11"/>
  <c r="AB29" i="11" s="1"/>
  <c r="K29" i="11"/>
  <c r="AA29" i="11" s="1"/>
  <c r="J29" i="11"/>
  <c r="Z29" i="11" s="1"/>
  <c r="I29" i="11"/>
  <c r="Y29" i="11" s="1"/>
  <c r="AB28" i="11"/>
  <c r="AA28" i="11"/>
  <c r="Z28" i="11"/>
  <c r="Y28" i="11"/>
  <c r="AB27" i="11"/>
  <c r="AB26" i="11" s="1"/>
  <c r="AB25" i="11" s="1"/>
  <c r="AA27" i="11"/>
  <c r="AA26" i="11" s="1"/>
  <c r="AA25" i="11" s="1"/>
  <c r="Z27" i="11"/>
  <c r="Z26" i="11" s="1"/>
  <c r="Z25" i="11" s="1"/>
  <c r="Y27" i="11"/>
  <c r="Y26" i="11" s="1"/>
  <c r="Y25" i="11" s="1"/>
  <c r="X26" i="11"/>
  <c r="W26" i="11"/>
  <c r="V26" i="11"/>
  <c r="V25" i="11" s="1"/>
  <c r="U26" i="11"/>
  <c r="U25" i="11" s="1"/>
  <c r="T26" i="11"/>
  <c r="T25" i="11" s="1"/>
  <c r="S26" i="11"/>
  <c r="S25" i="11" s="1"/>
  <c r="R26" i="11"/>
  <c r="R25" i="11" s="1"/>
  <c r="Q26" i="11"/>
  <c r="Q25" i="11" s="1"/>
  <c r="P26" i="11"/>
  <c r="P25" i="11" s="1"/>
  <c r="O26" i="11"/>
  <c r="O25" i="11" s="1"/>
  <c r="N26" i="11"/>
  <c r="N25" i="11" s="1"/>
  <c r="M26" i="11"/>
  <c r="M25" i="11" s="1"/>
  <c r="L26" i="11"/>
  <c r="L25" i="11" s="1"/>
  <c r="K26" i="11"/>
  <c r="K25" i="11" s="1"/>
  <c r="J26" i="11"/>
  <c r="J25" i="11" s="1"/>
  <c r="I26" i="11"/>
  <c r="I25" i="11" s="1"/>
  <c r="X25" i="11"/>
  <c r="W25" i="11"/>
  <c r="AB23" i="11"/>
  <c r="AA23" i="11"/>
  <c r="Z23" i="11"/>
  <c r="Y23" i="11"/>
  <c r="AB22" i="11"/>
  <c r="AB21" i="11" s="1"/>
  <c r="AA22" i="11"/>
  <c r="AA21" i="11" s="1"/>
  <c r="Z22" i="11"/>
  <c r="Z21" i="11" s="1"/>
  <c r="Y22" i="11"/>
  <c r="X21" i="11"/>
  <c r="W21" i="11"/>
  <c r="V21" i="11"/>
  <c r="U21" i="11"/>
  <c r="T21" i="11"/>
  <c r="S21" i="11"/>
  <c r="R21" i="11"/>
  <c r="Q21" i="11"/>
  <c r="P21" i="11"/>
  <c r="O21" i="11"/>
  <c r="N21" i="11"/>
  <c r="M21" i="11"/>
  <c r="L21" i="11"/>
  <c r="K21" i="11"/>
  <c r="J21" i="11"/>
  <c r="I21" i="11"/>
  <c r="AB20" i="11"/>
  <c r="AA20" i="11"/>
  <c r="Z20" i="11"/>
  <c r="Y20" i="11"/>
  <c r="AB19" i="11"/>
  <c r="AA19" i="11"/>
  <c r="Z19" i="11"/>
  <c r="Y19" i="11"/>
  <c r="X18" i="11"/>
  <c r="W18" i="11"/>
  <c r="V18" i="11"/>
  <c r="V17" i="11" s="1"/>
  <c r="U18" i="11"/>
  <c r="U17" i="11" s="1"/>
  <c r="T18" i="11"/>
  <c r="T17" i="11" s="1"/>
  <c r="S18" i="11"/>
  <c r="S17" i="11" s="1"/>
  <c r="R18" i="11"/>
  <c r="R17" i="11" s="1"/>
  <c r="Q18" i="11"/>
  <c r="Q17" i="11" s="1"/>
  <c r="P18" i="11"/>
  <c r="P17" i="11" s="1"/>
  <c r="O18" i="11"/>
  <c r="O17" i="11" s="1"/>
  <c r="N18" i="11"/>
  <c r="N17" i="11" s="1"/>
  <c r="M18" i="11"/>
  <c r="M17" i="11" s="1"/>
  <c r="L18" i="11"/>
  <c r="K18" i="11"/>
  <c r="AA18" i="11" s="1"/>
  <c r="J18" i="11"/>
  <c r="J17" i="11" s="1"/>
  <c r="I18" i="11"/>
  <c r="I17" i="11" s="1"/>
  <c r="Y17" i="11" s="1"/>
  <c r="X17" i="11"/>
  <c r="W17" i="11"/>
  <c r="AB16" i="11"/>
  <c r="AA16" i="11"/>
  <c r="Z16" i="11"/>
  <c r="Y16" i="11"/>
  <c r="X15" i="11"/>
  <c r="W15" i="11"/>
  <c r="V15" i="11"/>
  <c r="U15" i="11"/>
  <c r="T15" i="11"/>
  <c r="S15" i="11"/>
  <c r="R15" i="11"/>
  <c r="Q15" i="11"/>
  <c r="P15" i="11"/>
  <c r="O15" i="11"/>
  <c r="N15" i="11"/>
  <c r="M15" i="11"/>
  <c r="L15" i="11"/>
  <c r="AB15" i="11" s="1"/>
  <c r="K15" i="11"/>
  <c r="AA15" i="11" s="1"/>
  <c r="J15" i="11"/>
  <c r="Z15" i="11" s="1"/>
  <c r="I15" i="11"/>
  <c r="AB14" i="11"/>
  <c r="AA14" i="11"/>
  <c r="Z14" i="11"/>
  <c r="Y14" i="11"/>
  <c r="AB13" i="11"/>
  <c r="AA13" i="11"/>
  <c r="Z13" i="11"/>
  <c r="Y13" i="11"/>
  <c r="X12" i="11"/>
  <c r="W12" i="11"/>
  <c r="V12" i="11"/>
  <c r="U12" i="11"/>
  <c r="T12" i="11"/>
  <c r="S12" i="11"/>
  <c r="R12" i="11"/>
  <c r="Q12" i="11"/>
  <c r="P12" i="11"/>
  <c r="O12" i="11"/>
  <c r="N12" i="11"/>
  <c r="M12" i="11"/>
  <c r="L12" i="11"/>
  <c r="AB12" i="11" s="1"/>
  <c r="K12" i="11"/>
  <c r="AA12" i="11" s="1"/>
  <c r="J12" i="11"/>
  <c r="Z12" i="11" s="1"/>
  <c r="I12" i="11"/>
  <c r="Y12" i="11" s="1"/>
  <c r="X11" i="11"/>
  <c r="W11" i="11"/>
  <c r="V11" i="11"/>
  <c r="V10" i="11" s="1"/>
  <c r="U11" i="11"/>
  <c r="U10" i="11" s="1"/>
  <c r="T11" i="11"/>
  <c r="T10" i="11" s="1"/>
  <c r="S11" i="11"/>
  <c r="S10" i="11" s="1"/>
  <c r="R11" i="11"/>
  <c r="R10" i="11" s="1"/>
  <c r="Q11" i="11"/>
  <c r="Q10" i="11" s="1"/>
  <c r="P11" i="11"/>
  <c r="P10" i="11" s="1"/>
  <c r="O11" i="11"/>
  <c r="O10" i="11" s="1"/>
  <c r="N11" i="11"/>
  <c r="N10" i="11" s="1"/>
  <c r="M11" i="11"/>
  <c r="M10" i="11" s="1"/>
  <c r="L11" i="11"/>
  <c r="AB11" i="11" s="1"/>
  <c r="K11" i="11"/>
  <c r="J11" i="11"/>
  <c r="J10" i="11" s="1"/>
  <c r="I11" i="11"/>
  <c r="I10" i="11" s="1"/>
  <c r="X10" i="11"/>
  <c r="W10" i="11"/>
  <c r="T8" i="11"/>
  <c r="T6" i="11" s="1"/>
  <c r="S8" i="11"/>
  <c r="S6" i="11" s="1"/>
  <c r="M8" i="11"/>
  <c r="M6" i="11" s="1"/>
  <c r="L8" i="11"/>
  <c r="K8" i="11"/>
  <c r="K6" i="11" s="1"/>
  <c r="J8" i="11"/>
  <c r="Z8" i="11" s="1"/>
  <c r="I8" i="11"/>
  <c r="Y8" i="11" s="1"/>
  <c r="AB7" i="11"/>
  <c r="AA7" i="11"/>
  <c r="Z7" i="11"/>
  <c r="Y7" i="11"/>
  <c r="X6" i="11"/>
  <c r="X5" i="11" s="1"/>
  <c r="W6" i="11"/>
  <c r="W5" i="11" s="1"/>
  <c r="V6" i="11"/>
  <c r="V5" i="11" s="1"/>
  <c r="U6" i="11"/>
  <c r="U5" i="11" s="1"/>
  <c r="R6" i="11"/>
  <c r="Q6" i="11"/>
  <c r="P6" i="11"/>
  <c r="O6" i="11"/>
  <c r="N6" i="11"/>
  <c r="T5" i="11"/>
  <c r="S5" i="11"/>
  <c r="R5" i="11"/>
  <c r="Q5" i="11"/>
  <c r="P5" i="11"/>
  <c r="O5" i="11"/>
  <c r="N5" i="11"/>
  <c r="M5" i="11"/>
  <c r="L5" i="11"/>
  <c r="K5" i="11"/>
  <c r="J5" i="11"/>
  <c r="I5" i="11"/>
  <c r="AA162" i="11" l="1"/>
  <c r="U88" i="11"/>
  <c r="U87" i="11" s="1"/>
  <c r="I75" i="11"/>
  <c r="L186" i="11"/>
  <c r="L185" i="11" s="1"/>
  <c r="AB185" i="11" s="1"/>
  <c r="R209" i="3" s="1"/>
  <c r="J151" i="11"/>
  <c r="J150" i="11" s="1"/>
  <c r="I186" i="11"/>
  <c r="I185" i="11" s="1"/>
  <c r="Y185" i="11" s="1"/>
  <c r="Z209" i="3" s="1"/>
  <c r="AB58" i="11"/>
  <c r="R20" i="3" s="1"/>
  <c r="J75" i="11"/>
  <c r="Z75" i="11" s="1"/>
  <c r="AB51" i="3" s="1"/>
  <c r="Y15" i="11"/>
  <c r="Z186" i="11"/>
  <c r="Z187" i="11"/>
  <c r="AB5" i="11"/>
  <c r="AB79" i="11"/>
  <c r="R55" i="3" s="1"/>
  <c r="AA51" i="11"/>
  <c r="AB64" i="11"/>
  <c r="AA42" i="11"/>
  <c r="L51" i="11"/>
  <c r="L50" i="11" s="1"/>
  <c r="AB50" i="11" s="1"/>
  <c r="I59" i="11"/>
  <c r="Y59" i="11" s="1"/>
  <c r="K161" i="11"/>
  <c r="K160" i="11" s="1"/>
  <c r="AA160" i="11" s="1"/>
  <c r="J164" i="11"/>
  <c r="Z164" i="11" s="1"/>
  <c r="AB172" i="3" s="1"/>
  <c r="K185" i="11"/>
  <c r="Y164" i="11"/>
  <c r="Z172" i="3" s="1"/>
  <c r="I84" i="11"/>
  <c r="I83" i="11" s="1"/>
  <c r="Y83" i="11" s="1"/>
  <c r="Y95" i="11"/>
  <c r="L98" i="11"/>
  <c r="L97" i="11" s="1"/>
  <c r="AB97" i="11" s="1"/>
  <c r="R76" i="3" s="1"/>
  <c r="W9" i="11"/>
  <c r="S9" i="11"/>
  <c r="J71" i="11"/>
  <c r="Z71" i="11" s="1"/>
  <c r="R51" i="3"/>
  <c r="Z150" i="11"/>
  <c r="AB146" i="3" s="1"/>
  <c r="AA185" i="11"/>
  <c r="AD209" i="3" s="1"/>
  <c r="V184" i="11"/>
  <c r="X24" i="11"/>
  <c r="L24" i="11"/>
  <c r="P24" i="11"/>
  <c r="T24" i="11"/>
  <c r="J51" i="11"/>
  <c r="J50" i="11" s="1"/>
  <c r="Z50" i="11" s="1"/>
  <c r="J181" i="11"/>
  <c r="J180" i="11" s="1"/>
  <c r="Z180" i="11" s="1"/>
  <c r="AB203" i="3" s="1"/>
  <c r="J190" i="11"/>
  <c r="Z190" i="11" s="1"/>
  <c r="AB18" i="11"/>
  <c r="O24" i="11"/>
  <c r="L206" i="11"/>
  <c r="L205" i="11" s="1"/>
  <c r="Y21" i="11"/>
  <c r="Z95" i="11"/>
  <c r="I106" i="11"/>
  <c r="I105" i="11" s="1"/>
  <c r="Y105" i="11" s="1"/>
  <c r="K141" i="11"/>
  <c r="K140" i="11" s="1"/>
  <c r="I146" i="11"/>
  <c r="Y146" i="11" s="1"/>
  <c r="AB59" i="11"/>
  <c r="Q74" i="11"/>
  <c r="I94" i="11"/>
  <c r="I93" i="11" s="1"/>
  <c r="Y93" i="11" s="1"/>
  <c r="AC93" i="11" s="1"/>
  <c r="I98" i="11"/>
  <c r="I97" i="11" s="1"/>
  <c r="Y97" i="11" s="1"/>
  <c r="K137" i="11"/>
  <c r="J147" i="11"/>
  <c r="J146" i="11" s="1"/>
  <c r="J155" i="11"/>
  <c r="J154" i="11" s="1"/>
  <c r="K164" i="11"/>
  <c r="AA164" i="11" s="1"/>
  <c r="AD172" i="3" s="1"/>
  <c r="J169" i="11"/>
  <c r="Z169" i="11" s="1"/>
  <c r="K206" i="11"/>
  <c r="K205" i="11" s="1"/>
  <c r="L217" i="11"/>
  <c r="J177" i="11"/>
  <c r="Z177" i="11" s="1"/>
  <c r="I181" i="11"/>
  <c r="I180" i="11" s="1"/>
  <c r="J205" i="11"/>
  <c r="K133" i="11"/>
  <c r="K132" i="11" s="1"/>
  <c r="AA132" i="11" s="1"/>
  <c r="AD130" i="3" s="1"/>
  <c r="L133" i="11"/>
  <c r="L132" i="11" s="1"/>
  <c r="AB132" i="11" s="1"/>
  <c r="R130" i="3" s="1"/>
  <c r="J94" i="11"/>
  <c r="Z94" i="11" s="1"/>
  <c r="AA91" i="11"/>
  <c r="Y68" i="11"/>
  <c r="AA156" i="11"/>
  <c r="AB8" i="11"/>
  <c r="AB6" i="11" s="1"/>
  <c r="AA11" i="11"/>
  <c r="L137" i="11"/>
  <c r="AB137" i="11" s="1"/>
  <c r="L84" i="11"/>
  <c r="J110" i="11"/>
  <c r="Z110" i="11" s="1"/>
  <c r="W184" i="11"/>
  <c r="Y166" i="11"/>
  <c r="K190" i="11"/>
  <c r="K189" i="11" s="1"/>
  <c r="I206" i="11"/>
  <c r="I205" i="11" s="1"/>
  <c r="X9" i="11"/>
  <c r="P9" i="11"/>
  <c r="T9" i="11"/>
  <c r="T4" i="11" s="1"/>
  <c r="Z17" i="11"/>
  <c r="K50" i="11"/>
  <c r="Q49" i="11"/>
  <c r="Y52" i="11"/>
  <c r="M9" i="11"/>
  <c r="Q9" i="11"/>
  <c r="U9" i="11"/>
  <c r="N49" i="11"/>
  <c r="R49" i="11"/>
  <c r="V49" i="11"/>
  <c r="I67" i="11"/>
  <c r="I66" i="11" s="1"/>
  <c r="Y66" i="11" s="1"/>
  <c r="AC66" i="11" s="1"/>
  <c r="I71" i="11"/>
  <c r="I70" i="11" s="1"/>
  <c r="Y70" i="11" s="1"/>
  <c r="Z40" i="3" s="1"/>
  <c r="K151" i="11"/>
  <c r="K150" i="11" s="1"/>
  <c r="I161" i="11"/>
  <c r="I160" i="11" s="1"/>
  <c r="Y160" i="11" s="1"/>
  <c r="Q184" i="11"/>
  <c r="I6" i="11"/>
  <c r="K71" i="11"/>
  <c r="K70" i="11" s="1"/>
  <c r="AA70" i="11" s="1"/>
  <c r="AD40" i="3" s="1"/>
  <c r="O121" i="11"/>
  <c r="S121" i="11"/>
  <c r="AB191" i="11"/>
  <c r="J221" i="11"/>
  <c r="Z91" i="11"/>
  <c r="V159" i="11"/>
  <c r="W24" i="11"/>
  <c r="I58" i="11"/>
  <c r="Y58" i="11" s="1"/>
  <c r="Z20" i="3" s="1"/>
  <c r="T121" i="11"/>
  <c r="N159" i="11"/>
  <c r="K169" i="11"/>
  <c r="K168" i="11" s="1"/>
  <c r="AA168" i="11" s="1"/>
  <c r="AD183" i="3" s="1"/>
  <c r="AB170" i="11"/>
  <c r="L177" i="11"/>
  <c r="L176" i="11" s="1"/>
  <c r="AB176" i="11" s="1"/>
  <c r="R199" i="3" s="1"/>
  <c r="L198" i="11"/>
  <c r="L197" i="11" s="1"/>
  <c r="I24" i="11"/>
  <c r="M24" i="11"/>
  <c r="Q24" i="11"/>
  <c r="U24" i="11"/>
  <c r="I63" i="11"/>
  <c r="I62" i="11" s="1"/>
  <c r="Y62" i="11" s="1"/>
  <c r="AC62" i="11" s="1"/>
  <c r="L67" i="11"/>
  <c r="L66" i="11" s="1"/>
  <c r="AB66" i="11" s="1"/>
  <c r="R34" i="3" s="1"/>
  <c r="J80" i="11"/>
  <c r="J79" i="11" s="1"/>
  <c r="Z79" i="11" s="1"/>
  <c r="L102" i="11"/>
  <c r="AB102" i="11" s="1"/>
  <c r="R85" i="3" s="1"/>
  <c r="Q121" i="11"/>
  <c r="V145" i="11"/>
  <c r="J161" i="11"/>
  <c r="J160" i="11" s="1"/>
  <c r="I176" i="11"/>
  <c r="Y176" i="11" s="1"/>
  <c r="Z199" i="3" s="1"/>
  <c r="J185" i="11"/>
  <c r="Z185" i="11" s="1"/>
  <c r="X184" i="11"/>
  <c r="I197" i="11"/>
  <c r="L114" i="11"/>
  <c r="L113" i="11" s="1"/>
  <c r="AB113" i="11" s="1"/>
  <c r="N184" i="11"/>
  <c r="S24" i="11"/>
  <c r="S4" i="11" s="1"/>
  <c r="M49" i="11"/>
  <c r="L63" i="11"/>
  <c r="AB63" i="11" s="1"/>
  <c r="Y75" i="11"/>
  <c r="Z51" i="3" s="1"/>
  <c r="AB81" i="11"/>
  <c r="J90" i="11"/>
  <c r="J89" i="11" s="1"/>
  <c r="Z89" i="11" s="1"/>
  <c r="AB66" i="3" s="1"/>
  <c r="AB67" i="3" s="1"/>
  <c r="J106" i="11"/>
  <c r="J105" i="11" s="1"/>
  <c r="Z105" i="11" s="1"/>
  <c r="J123" i="11"/>
  <c r="Z123" i="11" s="1"/>
  <c r="P121" i="11"/>
  <c r="N127" i="11"/>
  <c r="R127" i="11"/>
  <c r="AB80" i="11"/>
  <c r="AB148" i="11"/>
  <c r="Z6" i="11"/>
  <c r="N9" i="11"/>
  <c r="R9" i="11"/>
  <c r="V9" i="11"/>
  <c r="K24" i="11"/>
  <c r="I54" i="11"/>
  <c r="Y54" i="11" s="1"/>
  <c r="J59" i="11"/>
  <c r="J58" i="11" s="1"/>
  <c r="Z58" i="11" s="1"/>
  <c r="AB60" i="11"/>
  <c r="Z68" i="11"/>
  <c r="R74" i="11"/>
  <c r="Y84" i="11"/>
  <c r="Z59" i="3" s="1"/>
  <c r="I141" i="11"/>
  <c r="I140" i="11" s="1"/>
  <c r="W159" i="11"/>
  <c r="O159" i="11"/>
  <c r="K181" i="11"/>
  <c r="K180" i="11" s="1"/>
  <c r="AA180" i="11" s="1"/>
  <c r="AD203" i="3" s="1"/>
  <c r="P184" i="11"/>
  <c r="S184" i="11"/>
  <c r="L209" i="11"/>
  <c r="I214" i="11"/>
  <c r="I213" i="11" s="1"/>
  <c r="Y213" i="11" s="1"/>
  <c r="V127" i="11"/>
  <c r="K59" i="11"/>
  <c r="K58" i="11" s="1"/>
  <c r="AA58" i="11" s="1"/>
  <c r="S49" i="11"/>
  <c r="M74" i="11"/>
  <c r="O74" i="11"/>
  <c r="S74" i="11"/>
  <c r="W74" i="11"/>
  <c r="Z103" i="11"/>
  <c r="I110" i="11"/>
  <c r="I109" i="11" s="1"/>
  <c r="W127" i="11"/>
  <c r="O127" i="11"/>
  <c r="I136" i="11"/>
  <c r="Y136" i="11" s="1"/>
  <c r="Z135" i="3" s="1"/>
  <c r="J141" i="11"/>
  <c r="L147" i="11"/>
  <c r="L146" i="11" s="1"/>
  <c r="AB146" i="11" s="1"/>
  <c r="I151" i="11"/>
  <c r="I150" i="11" s="1"/>
  <c r="Y150" i="11" s="1"/>
  <c r="Z146" i="3" s="1"/>
  <c r="O184" i="11"/>
  <c r="K198" i="11"/>
  <c r="K197" i="11" s="1"/>
  <c r="I202" i="11"/>
  <c r="I201" i="11" s="1"/>
  <c r="L214" i="11"/>
  <c r="I221" i="11"/>
  <c r="O9" i="11"/>
  <c r="L94" i="11"/>
  <c r="L93" i="11" s="1"/>
  <c r="AB93" i="11" s="1"/>
  <c r="R71" i="3" s="1"/>
  <c r="AB95" i="11"/>
  <c r="Y5" i="11"/>
  <c r="J6" i="11"/>
  <c r="Y6" i="11"/>
  <c r="U49" i="11"/>
  <c r="AA68" i="11"/>
  <c r="K67" i="11"/>
  <c r="V74" i="11"/>
  <c r="I90" i="11"/>
  <c r="K106" i="11"/>
  <c r="K105" i="11" s="1"/>
  <c r="AA105" i="11" s="1"/>
  <c r="AD90" i="3" s="1"/>
  <c r="AA124" i="11"/>
  <c r="K123" i="11"/>
  <c r="AA123" i="11" s="1"/>
  <c r="M88" i="11"/>
  <c r="M87" i="11"/>
  <c r="Y134" i="11"/>
  <c r="I133" i="11"/>
  <c r="I132" i="11" s="1"/>
  <c r="Y132" i="11" s="1"/>
  <c r="Z130" i="3" s="1"/>
  <c r="J24" i="11"/>
  <c r="N24" i="11"/>
  <c r="R24" i="11"/>
  <c r="V24" i="11"/>
  <c r="O49" i="11"/>
  <c r="Z130" i="11"/>
  <c r="J129" i="11"/>
  <c r="Z137" i="11"/>
  <c r="J136" i="11"/>
  <c r="N158" i="11"/>
  <c r="Q88" i="11"/>
  <c r="Q87" i="11"/>
  <c r="L6" i="11"/>
  <c r="AA8" i="11"/>
  <c r="AA6" i="11" s="1"/>
  <c r="Z55" i="11"/>
  <c r="J54" i="11"/>
  <c r="Z54" i="11" s="1"/>
  <c r="U74" i="11"/>
  <c r="K98" i="11"/>
  <c r="AA98" i="11" s="1"/>
  <c r="AA99" i="11"/>
  <c r="I102" i="11"/>
  <c r="I114" i="11"/>
  <c r="S127" i="11"/>
  <c r="S126" i="11"/>
  <c r="Y169" i="11"/>
  <c r="I168" i="11"/>
  <c r="Y168" i="11" s="1"/>
  <c r="Z183" i="3" s="1"/>
  <c r="AA64" i="11"/>
  <c r="P74" i="11"/>
  <c r="T74" i="11"/>
  <c r="X74" i="11"/>
  <c r="I80" i="11"/>
  <c r="K102" i="11"/>
  <c r="AA102" i="11" s="1"/>
  <c r="AA137" i="11"/>
  <c r="K136" i="11"/>
  <c r="W145" i="11"/>
  <c r="AA148" i="11"/>
  <c r="K147" i="11"/>
  <c r="S145" i="11"/>
  <c r="S144" i="11"/>
  <c r="R159" i="11"/>
  <c r="M159" i="11"/>
  <c r="M184" i="11"/>
  <c r="U184" i="11"/>
  <c r="AA215" i="11"/>
  <c r="K214" i="11"/>
  <c r="K222" i="11"/>
  <c r="W49" i="11"/>
  <c r="P49" i="11"/>
  <c r="T49" i="11"/>
  <c r="X49" i="11"/>
  <c r="M121" i="11"/>
  <c r="J140" i="11"/>
  <c r="N145" i="11"/>
  <c r="N144" i="11"/>
  <c r="P144" i="11"/>
  <c r="P145" i="11"/>
  <c r="S159" i="11"/>
  <c r="S158" i="11"/>
  <c r="Y190" i="11"/>
  <c r="I189" i="11"/>
  <c r="Y189" i="11" s="1"/>
  <c r="Z216" i="3" s="1"/>
  <c r="J193" i="11"/>
  <c r="J198" i="11"/>
  <c r="K202" i="11"/>
  <c r="N74" i="11"/>
  <c r="AA85" i="11"/>
  <c r="P88" i="11"/>
  <c r="T88" i="11"/>
  <c r="X88" i="11"/>
  <c r="Y109" i="11"/>
  <c r="Z102" i="3" s="1"/>
  <c r="Y110" i="11"/>
  <c r="AB111" i="11"/>
  <c r="K129" i="11"/>
  <c r="Q127" i="11"/>
  <c r="U127" i="11"/>
  <c r="J133" i="11"/>
  <c r="X127" i="11"/>
  <c r="O145" i="11"/>
  <c r="R145" i="11"/>
  <c r="R144" i="11"/>
  <c r="L155" i="11"/>
  <c r="L154" i="11" s="1"/>
  <c r="AB154" i="11" s="1"/>
  <c r="R153" i="3" s="1"/>
  <c r="AB156" i="11"/>
  <c r="T145" i="11"/>
  <c r="Z173" i="11"/>
  <c r="J172" i="11"/>
  <c r="Z172" i="11" s="1"/>
  <c r="AB191" i="3" s="1"/>
  <c r="Q159" i="11"/>
  <c r="K209" i="11"/>
  <c r="K217" i="11"/>
  <c r="AA177" i="11"/>
  <c r="AA190" i="11"/>
  <c r="K155" i="11"/>
  <c r="R158" i="11"/>
  <c r="AA161" i="11"/>
  <c r="K172" i="11"/>
  <c r="K176" i="11"/>
  <c r="AA176" i="11" s="1"/>
  <c r="AD199" i="3" s="1"/>
  <c r="K193" i="11"/>
  <c r="T184" i="11"/>
  <c r="AA189" i="11"/>
  <c r="AD216" i="3" s="1"/>
  <c r="AA33" i="11"/>
  <c r="AA5" i="11"/>
  <c r="K10" i="11"/>
  <c r="K17" i="11"/>
  <c r="AA17" i="11" s="1"/>
  <c r="Z5" i="11"/>
  <c r="L10" i="11"/>
  <c r="L17" i="11"/>
  <c r="AB17" i="11" s="1"/>
  <c r="Y10" i="11"/>
  <c r="I9" i="11"/>
  <c r="Z8" i="3"/>
  <c r="Z10" i="11"/>
  <c r="J9" i="11"/>
  <c r="AB8" i="3"/>
  <c r="Y11" i="11"/>
  <c r="Y51" i="11"/>
  <c r="R87" i="11"/>
  <c r="R88" i="11"/>
  <c r="S87" i="11"/>
  <c r="S88" i="11"/>
  <c r="AB91" i="11"/>
  <c r="L90" i="11"/>
  <c r="J109" i="11"/>
  <c r="K54" i="11"/>
  <c r="AA54" i="11" s="1"/>
  <c r="AD16" i="3" s="1"/>
  <c r="AB55" i="11"/>
  <c r="AA59" i="11"/>
  <c r="AD20" i="3" s="1"/>
  <c r="K75" i="11"/>
  <c r="AA75" i="11" s="1"/>
  <c r="AB76" i="11"/>
  <c r="Z85" i="11"/>
  <c r="J84" i="11"/>
  <c r="N87" i="11"/>
  <c r="N88" i="11"/>
  <c r="V87" i="11"/>
  <c r="V88" i="11"/>
  <c r="AA90" i="11"/>
  <c r="K89" i="11"/>
  <c r="AA89" i="11" s="1"/>
  <c r="AA95" i="11"/>
  <c r="K94" i="11"/>
  <c r="J101" i="11"/>
  <c r="Z101" i="11" s="1"/>
  <c r="AB85" i="3" s="1"/>
  <c r="AA111" i="11"/>
  <c r="K110" i="11"/>
  <c r="AB124" i="11"/>
  <c r="L123" i="11"/>
  <c r="Q126" i="11"/>
  <c r="X159" i="11"/>
  <c r="X158" i="11"/>
  <c r="Y18" i="11"/>
  <c r="K97" i="11"/>
  <c r="AA97" i="11" s="1"/>
  <c r="AB107" i="11"/>
  <c r="L106" i="11"/>
  <c r="K113" i="11"/>
  <c r="AA113" i="11" s="1"/>
  <c r="T126" i="11"/>
  <c r="T127" i="11"/>
  <c r="M127" i="11"/>
  <c r="M126" i="11"/>
  <c r="L136" i="11"/>
  <c r="AB136" i="11" s="1"/>
  <c r="R135" i="3" s="1"/>
  <c r="Y155" i="11"/>
  <c r="I154" i="11"/>
  <c r="Y156" i="11"/>
  <c r="Y178" i="11"/>
  <c r="Z11" i="11"/>
  <c r="Z18" i="11"/>
  <c r="AA81" i="11"/>
  <c r="K80" i="11"/>
  <c r="P87" i="11"/>
  <c r="X87" i="11"/>
  <c r="O87" i="11"/>
  <c r="O88" i="11"/>
  <c r="AB186" i="11"/>
  <c r="J63" i="11"/>
  <c r="AA63" i="11"/>
  <c r="AD28" i="3" s="1"/>
  <c r="Z67" i="11"/>
  <c r="AB34" i="3" s="1"/>
  <c r="L71" i="11"/>
  <c r="K83" i="11"/>
  <c r="AA83" i="11" s="1"/>
  <c r="AD59" i="3" s="1"/>
  <c r="AA84" i="11"/>
  <c r="T87" i="11"/>
  <c r="W87" i="11"/>
  <c r="W88" i="11"/>
  <c r="Z99" i="11"/>
  <c r="J98" i="11"/>
  <c r="L109" i="11"/>
  <c r="AB109" i="11" s="1"/>
  <c r="R102" i="3" s="1"/>
  <c r="AB110" i="11"/>
  <c r="J114" i="11"/>
  <c r="AB130" i="11"/>
  <c r="L129" i="11"/>
  <c r="P126" i="11"/>
  <c r="P127" i="11"/>
  <c r="T159" i="11"/>
  <c r="T158" i="11"/>
  <c r="AB165" i="11"/>
  <c r="L164" i="11"/>
  <c r="AB164" i="11" s="1"/>
  <c r="R172" i="3" s="1"/>
  <c r="L181" i="11"/>
  <c r="AB182" i="11"/>
  <c r="Y123" i="11"/>
  <c r="I122" i="11"/>
  <c r="Y124" i="11"/>
  <c r="Y130" i="11"/>
  <c r="L141" i="11"/>
  <c r="U145" i="11"/>
  <c r="AB152" i="11"/>
  <c r="L151" i="11"/>
  <c r="P159" i="11"/>
  <c r="AB162" i="11"/>
  <c r="L161" i="11"/>
  <c r="Y165" i="11"/>
  <c r="L168" i="11"/>
  <c r="AB168" i="11" s="1"/>
  <c r="R183" i="3" s="1"/>
  <c r="AB169" i="11"/>
  <c r="Y186" i="11"/>
  <c r="L189" i="11"/>
  <c r="AB189" i="11" s="1"/>
  <c r="R216" i="3" s="1"/>
  <c r="AB190" i="11"/>
  <c r="L202" i="11"/>
  <c r="I128" i="11"/>
  <c r="Y138" i="11"/>
  <c r="Q145" i="11"/>
  <c r="Y148" i="11"/>
  <c r="AB173" i="11"/>
  <c r="L172" i="11"/>
  <c r="AB172" i="11" s="1"/>
  <c r="R191" i="3" s="1"/>
  <c r="L193" i="11"/>
  <c r="U144" i="11"/>
  <c r="X145" i="11"/>
  <c r="M145" i="11"/>
  <c r="P158" i="11"/>
  <c r="U159" i="11"/>
  <c r="N126" i="11"/>
  <c r="N214" i="11"/>
  <c r="N213" i="11" s="1"/>
  <c r="R126" i="11"/>
  <c r="R214" i="11"/>
  <c r="R213" i="11" s="1"/>
  <c r="Z215" i="11"/>
  <c r="Y173" i="11"/>
  <c r="Y170" i="11"/>
  <c r="Y181" i="11"/>
  <c r="Y191" i="11"/>
  <c r="I4" i="11" l="1"/>
  <c r="J176" i="11"/>
  <c r="Z176" i="11" s="1"/>
  <c r="AB199" i="3" s="1"/>
  <c r="P4" i="11"/>
  <c r="Y214" i="11"/>
  <c r="J189" i="11"/>
  <c r="Y71" i="11"/>
  <c r="Y63" i="11"/>
  <c r="Z28" i="3" s="1"/>
  <c r="Y98" i="11"/>
  <c r="Z76" i="3" s="1"/>
  <c r="M4" i="11"/>
  <c r="Z151" i="11"/>
  <c r="J168" i="11"/>
  <c r="Z168" i="11" s="1"/>
  <c r="AB183" i="3" s="1"/>
  <c r="V48" i="11"/>
  <c r="K184" i="11"/>
  <c r="AB51" i="11"/>
  <c r="Y106" i="11"/>
  <c r="Z90" i="3" s="1"/>
  <c r="J93" i="11"/>
  <c r="Z93" i="11" s="1"/>
  <c r="AB71" i="3" s="1"/>
  <c r="Q48" i="11"/>
  <c r="AB24" i="11"/>
  <c r="Z59" i="11"/>
  <c r="AB20" i="3" s="1"/>
  <c r="J70" i="11"/>
  <c r="Z181" i="11"/>
  <c r="O4" i="11"/>
  <c r="AA181" i="11"/>
  <c r="Y49" i="11"/>
  <c r="AB67" i="11"/>
  <c r="M48" i="11"/>
  <c r="AB98" i="11"/>
  <c r="AC54" i="11"/>
  <c r="Z51" i="11"/>
  <c r="Z109" i="11"/>
  <c r="AB102" i="3" s="1"/>
  <c r="Z155" i="11"/>
  <c r="AB16" i="3"/>
  <c r="AA133" i="11"/>
  <c r="R8" i="3"/>
  <c r="W47" i="11"/>
  <c r="W225" i="11" s="1"/>
  <c r="I159" i="11"/>
  <c r="AA50" i="11"/>
  <c r="J145" i="11"/>
  <c r="J144" i="11" s="1"/>
  <c r="Z146" i="11"/>
  <c r="AB140" i="3" s="1"/>
  <c r="Z16" i="3"/>
  <c r="R140" i="3"/>
  <c r="AC109" i="11"/>
  <c r="Y154" i="11"/>
  <c r="Z153" i="3" s="1"/>
  <c r="Z70" i="11"/>
  <c r="AB40" i="3" s="1"/>
  <c r="AC40" i="3" s="1"/>
  <c r="AB209" i="3"/>
  <c r="AA150" i="11"/>
  <c r="AD146" i="3" s="1"/>
  <c r="Y180" i="11"/>
  <c r="AC180" i="11" s="1"/>
  <c r="X47" i="11"/>
  <c r="X225" i="11" s="1"/>
  <c r="AD159" i="3"/>
  <c r="AA136" i="11"/>
  <c r="AD135" i="3" s="1"/>
  <c r="AD76" i="3"/>
  <c r="Z154" i="11"/>
  <c r="AB153" i="3" s="1"/>
  <c r="Y94" i="11"/>
  <c r="Z71" i="3" s="1"/>
  <c r="Z136" i="11"/>
  <c r="AB135" i="3" s="1"/>
  <c r="V47" i="11"/>
  <c r="V225" i="11" s="1"/>
  <c r="Z140" i="3"/>
  <c r="Y145" i="11"/>
  <c r="AC58" i="11"/>
  <c r="U47" i="11"/>
  <c r="Y9" i="11"/>
  <c r="U4" i="11"/>
  <c r="N4" i="11"/>
  <c r="AB155" i="11"/>
  <c r="L101" i="11"/>
  <c r="AB101" i="11" s="1"/>
  <c r="AB147" i="11"/>
  <c r="Y161" i="11"/>
  <c r="AA169" i="11"/>
  <c r="Y67" i="11"/>
  <c r="Z34" i="3" s="1"/>
  <c r="AB133" i="11"/>
  <c r="Q4" i="11"/>
  <c r="Y4" i="11" s="1"/>
  <c r="K122" i="11"/>
  <c r="Z147" i="11"/>
  <c r="L62" i="11"/>
  <c r="AB62" i="11" s="1"/>
  <c r="R28" i="3" s="1"/>
  <c r="AA24" i="11"/>
  <c r="X48" i="11"/>
  <c r="Z90" i="11"/>
  <c r="AA151" i="11"/>
  <c r="AB84" i="11"/>
  <c r="L83" i="11"/>
  <c r="Z9" i="11"/>
  <c r="Z106" i="11"/>
  <c r="AB90" i="3" s="1"/>
  <c r="AA71" i="11"/>
  <c r="W48" i="11"/>
  <c r="S48" i="11"/>
  <c r="R48" i="11"/>
  <c r="I49" i="11"/>
  <c r="R4" i="11"/>
  <c r="AA106" i="11"/>
  <c r="S47" i="11"/>
  <c r="S225" i="11" s="1"/>
  <c r="Z161" i="11"/>
  <c r="AB94" i="11"/>
  <c r="Z80" i="11"/>
  <c r="AB55" i="3" s="1"/>
  <c r="Y24" i="11"/>
  <c r="Z159" i="3"/>
  <c r="O47" i="11"/>
  <c r="O225" i="11" s="1"/>
  <c r="AB177" i="11"/>
  <c r="M47" i="11"/>
  <c r="M225" i="11" s="1"/>
  <c r="N47" i="11"/>
  <c r="T48" i="11"/>
  <c r="P48" i="11"/>
  <c r="J122" i="11"/>
  <c r="Z122" i="11" s="1"/>
  <c r="Z121" i="11" s="1"/>
  <c r="Y151" i="11"/>
  <c r="R47" i="11"/>
  <c r="O48" i="11"/>
  <c r="AB214" i="11"/>
  <c r="L213" i="11"/>
  <c r="AB213" i="11" s="1"/>
  <c r="AA129" i="11"/>
  <c r="K128" i="11"/>
  <c r="AA128" i="11" s="1"/>
  <c r="Y90" i="11"/>
  <c r="I89" i="11"/>
  <c r="Y89" i="11" s="1"/>
  <c r="I184" i="11"/>
  <c r="Y133" i="11"/>
  <c r="T47" i="11"/>
  <c r="J4" i="11"/>
  <c r="AA172" i="11"/>
  <c r="AA159" i="11" s="1"/>
  <c r="K159" i="11"/>
  <c r="K158" i="11" s="1"/>
  <c r="AA155" i="11"/>
  <c r="K154" i="11"/>
  <c r="Z133" i="11"/>
  <c r="J132" i="11"/>
  <c r="J197" i="11"/>
  <c r="K221" i="11"/>
  <c r="AA147" i="11"/>
  <c r="K146" i="11"/>
  <c r="AA146" i="11" s="1"/>
  <c r="Y80" i="11"/>
  <c r="I79" i="11"/>
  <c r="U48" i="11"/>
  <c r="Q47" i="11"/>
  <c r="Z189" i="11"/>
  <c r="J184" i="11"/>
  <c r="K201" i="11"/>
  <c r="K101" i="11"/>
  <c r="AA101" i="11" s="1"/>
  <c r="AD85" i="3" s="1"/>
  <c r="I113" i="11"/>
  <c r="Y113" i="11" s="1"/>
  <c r="AA67" i="11"/>
  <c r="K66" i="11"/>
  <c r="AA66" i="11" s="1"/>
  <c r="Y184" i="11"/>
  <c r="Z213" i="11"/>
  <c r="P47" i="11"/>
  <c r="P225" i="11" s="1"/>
  <c r="K49" i="11"/>
  <c r="N48" i="11"/>
  <c r="Z160" i="11"/>
  <c r="AA184" i="11"/>
  <c r="AA214" i="11"/>
  <c r="K213" i="11"/>
  <c r="AA213" i="11" s="1"/>
  <c r="Y102" i="11"/>
  <c r="I101" i="11"/>
  <c r="Y101" i="11" s="1"/>
  <c r="Z129" i="11"/>
  <c r="J128" i="11"/>
  <c r="Z128" i="11" s="1"/>
  <c r="Z24" i="11"/>
  <c r="AB10" i="11"/>
  <c r="AB9" i="11" s="1"/>
  <c r="L9" i="11"/>
  <c r="L4" i="11" s="1"/>
  <c r="AB4" i="11" s="1"/>
  <c r="AA10" i="11"/>
  <c r="AA9" i="11" s="1"/>
  <c r="K9" i="11"/>
  <c r="K4" i="11" s="1"/>
  <c r="T225" i="11"/>
  <c r="K109" i="11"/>
  <c r="AA110" i="11"/>
  <c r="L89" i="11"/>
  <c r="AB89" i="11" s="1"/>
  <c r="AB90" i="11"/>
  <c r="I127" i="11"/>
  <c r="I126" i="11" s="1"/>
  <c r="Y128" i="11"/>
  <c r="Y127" i="11" s="1"/>
  <c r="Y126" i="11" s="1"/>
  <c r="AB184" i="11"/>
  <c r="L184" i="11"/>
  <c r="L122" i="11"/>
  <c r="AB122" i="11" s="1"/>
  <c r="AB123" i="11"/>
  <c r="L150" i="11"/>
  <c r="AB150" i="11" s="1"/>
  <c r="R146" i="3" s="1"/>
  <c r="AB151" i="11"/>
  <c r="AB181" i="11"/>
  <c r="L180" i="11"/>
  <c r="AB180" i="11" s="1"/>
  <c r="R203" i="3" s="1"/>
  <c r="L105" i="11"/>
  <c r="AB105" i="11" s="1"/>
  <c r="R90" i="3" s="1"/>
  <c r="AB106" i="11"/>
  <c r="Z214" i="11"/>
  <c r="L160" i="11"/>
  <c r="AB161" i="11"/>
  <c r="L128" i="11"/>
  <c r="AB128" i="11" s="1"/>
  <c r="AB129" i="11"/>
  <c r="J97" i="11"/>
  <c r="Z97" i="11" s="1"/>
  <c r="Z98" i="11"/>
  <c r="K79" i="11"/>
  <c r="AA80" i="11"/>
  <c r="AD66" i="3"/>
  <c r="L201" i="11"/>
  <c r="L140" i="11"/>
  <c r="Y122" i="11"/>
  <c r="I121" i="11"/>
  <c r="J113" i="11"/>
  <c r="Z113" i="11" s="1"/>
  <c r="L70" i="11"/>
  <c r="AB70" i="11" s="1"/>
  <c r="R40" i="3" s="1"/>
  <c r="AB71" i="11"/>
  <c r="J62" i="11"/>
  <c r="Z63" i="11"/>
  <c r="J121" i="11"/>
  <c r="AB106" i="3" s="1"/>
  <c r="I145" i="11"/>
  <c r="I144" i="11" s="1"/>
  <c r="K93" i="11"/>
  <c r="AA94" i="11"/>
  <c r="J83" i="11"/>
  <c r="Z84" i="11"/>
  <c r="I158" i="11" l="1"/>
  <c r="AB76" i="3"/>
  <c r="J159" i="11"/>
  <c r="Z159" i="11"/>
  <c r="AA158" i="11"/>
  <c r="Y159" i="11"/>
  <c r="Z158" i="3" s="1"/>
  <c r="AA4" i="11"/>
  <c r="U225" i="11"/>
  <c r="Z88" i="11"/>
  <c r="AA127" i="11"/>
  <c r="AA126" i="11" s="1"/>
  <c r="AB127" i="11"/>
  <c r="R125" i="3"/>
  <c r="K88" i="11"/>
  <c r="AA93" i="11"/>
  <c r="AB88" i="11"/>
  <c r="R66" i="3"/>
  <c r="Z132" i="11"/>
  <c r="Z127" i="11" s="1"/>
  <c r="Z126" i="11" s="1"/>
  <c r="L74" i="11"/>
  <c r="AB83" i="11"/>
  <c r="AB145" i="11"/>
  <c r="AA49" i="11"/>
  <c r="J49" i="11"/>
  <c r="Z62" i="11"/>
  <c r="Z49" i="11" s="1"/>
  <c r="Z85" i="3"/>
  <c r="AD34" i="3"/>
  <c r="K121" i="11"/>
  <c r="AA122" i="11"/>
  <c r="AA121" i="11" s="1"/>
  <c r="AD107" i="3" s="1"/>
  <c r="Z203" i="3"/>
  <c r="AD8" i="3"/>
  <c r="AB49" i="11"/>
  <c r="K74" i="11"/>
  <c r="K48" i="11" s="1"/>
  <c r="AA79" i="11"/>
  <c r="AA74" i="11" s="1"/>
  <c r="AD50" i="3" s="1"/>
  <c r="J74" i="11"/>
  <c r="Z83" i="11"/>
  <c r="Z74" i="11" s="1"/>
  <c r="AB107" i="3"/>
  <c r="Z107" i="3"/>
  <c r="Y121" i="11"/>
  <c r="AB121" i="11"/>
  <c r="R106" i="3" s="1"/>
  <c r="R107" i="3"/>
  <c r="Z123" i="3"/>
  <c r="AA109" i="11"/>
  <c r="AD102" i="3" s="1"/>
  <c r="AE102" i="3" s="1"/>
  <c r="I74" i="11"/>
  <c r="I48" i="11" s="1"/>
  <c r="Y79" i="11"/>
  <c r="Y74" i="11" s="1"/>
  <c r="AA154" i="11"/>
  <c r="AA145" i="11" s="1"/>
  <c r="Z4" i="11"/>
  <c r="Y88" i="11"/>
  <c r="Z145" i="11"/>
  <c r="Z144" i="11" s="1"/>
  <c r="AB139" i="3" s="1"/>
  <c r="Z139" i="3"/>
  <c r="Y144" i="11"/>
  <c r="Z138" i="3" s="1"/>
  <c r="R208" i="3"/>
  <c r="Z208" i="3"/>
  <c r="Y158" i="11"/>
  <c r="AD208" i="3"/>
  <c r="Z7" i="3"/>
  <c r="R225" i="11"/>
  <c r="N225" i="11"/>
  <c r="Q225" i="11"/>
  <c r="J158" i="11"/>
  <c r="AB50" i="3"/>
  <c r="AB59" i="3"/>
  <c r="Z124" i="3"/>
  <c r="Z125" i="3"/>
  <c r="AD191" i="3"/>
  <c r="AB159" i="3"/>
  <c r="AD55" i="3"/>
  <c r="Z184" i="11"/>
  <c r="AB216" i="3"/>
  <c r="J88" i="11"/>
  <c r="J87" i="11" s="1"/>
  <c r="I88" i="11"/>
  <c r="I87" i="11" s="1"/>
  <c r="L145" i="11"/>
  <c r="L144" i="11" s="1"/>
  <c r="AD51" i="3"/>
  <c r="J127" i="11"/>
  <c r="J126" i="11" s="1"/>
  <c r="K127" i="11"/>
  <c r="K126" i="11" s="1"/>
  <c r="AD123" i="3" s="1"/>
  <c r="K145" i="11"/>
  <c r="K144" i="11" s="1"/>
  <c r="L49" i="11"/>
  <c r="L121" i="11"/>
  <c r="AB160" i="11"/>
  <c r="L159" i="11"/>
  <c r="L158" i="11" s="1"/>
  <c r="J48" i="11"/>
  <c r="L88" i="11"/>
  <c r="L127" i="11"/>
  <c r="L126" i="11" s="1"/>
  <c r="Z158" i="11" l="1"/>
  <c r="AD106" i="3"/>
  <c r="Z50" i="3"/>
  <c r="Y48" i="11"/>
  <c r="Z55" i="3"/>
  <c r="AB138" i="3"/>
  <c r="K87" i="11"/>
  <c r="I47" i="11"/>
  <c r="I225" i="11" s="1"/>
  <c r="AB130" i="3"/>
  <c r="AB123" i="3"/>
  <c r="Z47" i="11"/>
  <c r="AB223" i="3" s="1"/>
  <c r="AB159" i="11"/>
  <c r="AB158" i="11" s="1"/>
  <c r="R157" i="3" s="1"/>
  <c r="R159" i="3"/>
  <c r="AD153" i="3"/>
  <c r="AB28" i="3"/>
  <c r="R59" i="3"/>
  <c r="AB74" i="11"/>
  <c r="R50" i="3" s="1"/>
  <c r="R124" i="3"/>
  <c r="AB126" i="11"/>
  <c r="R123" i="3" s="1"/>
  <c r="Z6" i="3"/>
  <c r="AB7" i="3"/>
  <c r="R7" i="3"/>
  <c r="AD7" i="3"/>
  <c r="AA88" i="11"/>
  <c r="AA87" i="11" s="1"/>
  <c r="AD64" i="3" s="1"/>
  <c r="AD71" i="3"/>
  <c r="AB65" i="3"/>
  <c r="Z87" i="11"/>
  <c r="R65" i="3"/>
  <c r="AB87" i="11"/>
  <c r="R64" i="3" s="1"/>
  <c r="R139" i="3"/>
  <c r="AB144" i="11"/>
  <c r="R138" i="3" s="1"/>
  <c r="AD157" i="3"/>
  <c r="Z157" i="3"/>
  <c r="AB208" i="3"/>
  <c r="AD158" i="3"/>
  <c r="AB158" i="3"/>
  <c r="L87" i="11"/>
  <c r="AA144" i="11"/>
  <c r="AD138" i="3" s="1"/>
  <c r="AD140" i="3"/>
  <c r="AB124" i="3"/>
  <c r="AB125" i="3"/>
  <c r="J47" i="11"/>
  <c r="J225" i="11" s="1"/>
  <c r="AA48" i="11"/>
  <c r="AD124" i="3"/>
  <c r="AD125" i="3"/>
  <c r="Y87" i="11"/>
  <c r="Z64" i="3" s="1"/>
  <c r="Z66" i="3"/>
  <c r="Z67" i="3" s="1"/>
  <c r="Z106" i="3"/>
  <c r="K47" i="11"/>
  <c r="K225" i="11" s="1"/>
  <c r="L48" i="11"/>
  <c r="L47" i="11"/>
  <c r="L225" i="11" s="1"/>
  <c r="Z48" i="11"/>
  <c r="AB6" i="3" s="1"/>
  <c r="AD65" i="3" l="1"/>
  <c r="R158" i="3"/>
  <c r="Z225" i="11"/>
  <c r="AB47" i="11"/>
  <c r="AA47" i="11"/>
  <c r="AD6" i="3"/>
  <c r="Y47" i="11"/>
  <c r="Y225" i="11" s="1"/>
  <c r="AB64" i="3"/>
  <c r="AD139" i="3"/>
  <c r="AB157" i="3"/>
  <c r="Z65" i="3"/>
  <c r="AB48" i="11"/>
  <c r="AD223" i="3" l="1"/>
  <c r="AA225" i="11"/>
  <c r="R223" i="3"/>
  <c r="AB225" i="11"/>
  <c r="Z223" i="3"/>
  <c r="AD47" i="11"/>
  <c r="R6" i="3"/>
  <c r="J44" i="3"/>
  <c r="J45" i="3"/>
  <c r="J46" i="3"/>
  <c r="J47" i="3"/>
  <c r="J48" i="3"/>
  <c r="J49" i="3"/>
  <c r="E5" i="10" l="1"/>
  <c r="E9" i="10"/>
  <c r="E10" i="10"/>
  <c r="E11" i="10"/>
  <c r="E14" i="10"/>
  <c r="E17" i="10"/>
  <c r="E18" i="10"/>
  <c r="E19" i="10"/>
  <c r="E20" i="10"/>
  <c r="E21" i="10"/>
  <c r="E28" i="10"/>
  <c r="E34" i="10"/>
  <c r="E35" i="10"/>
  <c r="E38" i="10"/>
  <c r="E43" i="10"/>
  <c r="E48" i="10"/>
  <c r="E50" i="10"/>
  <c r="E52" i="10"/>
  <c r="E54" i="10"/>
  <c r="E216" i="10"/>
  <c r="E215" i="10"/>
  <c r="E214" i="10"/>
  <c r="E213" i="10"/>
  <c r="E211" i="10"/>
  <c r="E210" i="10"/>
  <c r="E208" i="10"/>
  <c r="E207" i="10"/>
  <c r="E203" i="10"/>
  <c r="E202" i="10"/>
  <c r="E201" i="10"/>
  <c r="E200" i="10"/>
  <c r="E198" i="10"/>
  <c r="E197" i="10"/>
  <c r="E194" i="10"/>
  <c r="E193" i="10"/>
  <c r="E192" i="10"/>
  <c r="E190" i="10"/>
  <c r="E188" i="10"/>
  <c r="E185" i="10"/>
  <c r="E184" i="10"/>
  <c r="E182" i="10"/>
  <c r="E180" i="10"/>
  <c r="E178" i="10"/>
  <c r="E176" i="10"/>
  <c r="E175" i="10"/>
  <c r="E174" i="10"/>
  <c r="E173" i="10"/>
  <c r="E172" i="10"/>
  <c r="E171" i="10"/>
  <c r="E170" i="10"/>
  <c r="E167" i="10"/>
  <c r="E166" i="10"/>
  <c r="E161" i="10"/>
  <c r="E160" i="10"/>
  <c r="E159" i="10"/>
  <c r="E158" i="10"/>
  <c r="E157" i="10"/>
  <c r="E156" i="10"/>
  <c r="E152" i="10"/>
  <c r="E149" i="10" s="1"/>
  <c r="E148" i="10"/>
  <c r="E147" i="10"/>
  <c r="E146" i="10"/>
  <c r="E144" i="10"/>
  <c r="E140" i="10"/>
  <c r="E139" i="10"/>
  <c r="E138" i="10"/>
  <c r="E137" i="10"/>
  <c r="E131" i="10"/>
  <c r="E130" i="10"/>
  <c r="E128" i="10"/>
  <c r="E127" i="10"/>
  <c r="E125" i="10"/>
  <c r="E124" i="10"/>
  <c r="E118" i="10"/>
  <c r="E117" i="10"/>
  <c r="E116" i="10"/>
  <c r="E115" i="10"/>
  <c r="E114" i="10"/>
  <c r="E113" i="10"/>
  <c r="E112" i="10"/>
  <c r="E111" i="10"/>
  <c r="E110" i="10"/>
  <c r="E109" i="10"/>
  <c r="E108" i="10"/>
  <c r="E107" i="10"/>
  <c r="E106" i="10"/>
  <c r="E105" i="10"/>
  <c r="E104" i="10"/>
  <c r="E101" i="10"/>
  <c r="E100" i="10"/>
  <c r="E99" i="10"/>
  <c r="E97" i="10"/>
  <c r="E96" i="10"/>
  <c r="E95" i="10"/>
  <c r="E94" i="10"/>
  <c r="E92" i="10"/>
  <c r="E90" i="10"/>
  <c r="E89" i="10"/>
  <c r="E88" i="10"/>
  <c r="E85" i="10"/>
  <c r="E84" i="10"/>
  <c r="E82" i="10"/>
  <c r="E80" i="10"/>
  <c r="E78" i="10"/>
  <c r="E77" i="10"/>
  <c r="E75" i="10"/>
  <c r="E73" i="10"/>
  <c r="E71" i="10"/>
  <c r="E70" i="10"/>
  <c r="E68" i="10"/>
  <c r="E63" i="10"/>
  <c r="E62" i="10" s="1"/>
  <c r="E59" i="10"/>
  <c r="E58" i="10"/>
  <c r="E57" i="10"/>
  <c r="E56" i="10"/>
  <c r="E49" i="10"/>
  <c r="E44" i="10"/>
  <c r="E42" i="10"/>
  <c r="E39" i="10"/>
  <c r="E33" i="10"/>
  <c r="E31" i="10"/>
  <c r="E26" i="10"/>
  <c r="E25" i="10"/>
  <c r="E23" i="10"/>
  <c r="E22" i="10"/>
  <c r="E13" i="10"/>
  <c r="E7" i="10"/>
  <c r="E6" i="10"/>
  <c r="E51" i="10" l="1"/>
  <c r="E212" i="10"/>
  <c r="E30" i="10"/>
  <c r="E72" i="10"/>
  <c r="E4" i="10"/>
  <c r="E155" i="10"/>
  <c r="E187" i="10"/>
  <c r="E205" i="10"/>
  <c r="E24" i="10"/>
  <c r="E121" i="10"/>
  <c r="E195" i="10"/>
  <c r="E16" i="10"/>
  <c r="E36" i="10"/>
  <c r="E98" i="10"/>
  <c r="E47" i="10"/>
  <c r="E126" i="10"/>
  <c r="E142" i="10"/>
  <c r="E168" i="10"/>
  <c r="E179" i="10"/>
  <c r="E199" i="10"/>
  <c r="E12" i="10"/>
  <c r="E67" i="10"/>
  <c r="E86" i="10"/>
  <c r="E136" i="10"/>
  <c r="E55" i="10"/>
  <c r="E81" i="10"/>
  <c r="E103" i="10"/>
  <c r="E102" i="10" s="1"/>
  <c r="E204" i="10" l="1"/>
  <c r="E46" i="10"/>
  <c r="E61" i="10"/>
  <c r="E60" i="10" s="1"/>
  <c r="E135" i="10"/>
  <c r="E134" i="10" s="1"/>
  <c r="E3" i="10"/>
  <c r="E154" i="10"/>
  <c r="E120" i="10"/>
  <c r="E119" i="10" s="1"/>
  <c r="J43" i="3"/>
  <c r="J217" i="3"/>
  <c r="E153" i="10" l="1"/>
  <c r="E2" i="10"/>
  <c r="J186" i="3"/>
  <c r="E217" i="10" l="1"/>
  <c r="AE129" i="3" l="1"/>
  <c r="AE128" i="3"/>
  <c r="AC129" i="3"/>
  <c r="AC128" i="3"/>
  <c r="AE93" i="3"/>
  <c r="AC93" i="3" l="1"/>
  <c r="R221" i="3" l="1"/>
  <c r="I30" i="5" l="1"/>
  <c r="H30" i="5"/>
  <c r="I29" i="5"/>
  <c r="I28" i="5"/>
  <c r="I27" i="5"/>
  <c r="I26" i="5"/>
  <c r="I25" i="5"/>
  <c r="I24" i="5"/>
  <c r="I23" i="5"/>
  <c r="I22" i="5"/>
  <c r="I18" i="5"/>
  <c r="F11" i="5"/>
  <c r="F10" i="5"/>
  <c r="D8" i="5"/>
  <c r="A2" i="5"/>
  <c r="AK220" i="3"/>
  <c r="AL220" i="3" s="1"/>
  <c r="AI220" i="3"/>
  <c r="AF220" i="3"/>
  <c r="AE220" i="3"/>
  <c r="AC220" i="3"/>
  <c r="V220" i="3"/>
  <c r="W220" i="3" s="1"/>
  <c r="J220" i="3"/>
  <c r="I220" i="3"/>
  <c r="AK219" i="3"/>
  <c r="AL219" i="3" s="1"/>
  <c r="AI219" i="3"/>
  <c r="AF219" i="3"/>
  <c r="AE219" i="3"/>
  <c r="AC219" i="3"/>
  <c r="V219" i="3"/>
  <c r="W219" i="3" s="1"/>
  <c r="J219" i="3"/>
  <c r="I219" i="3"/>
  <c r="AK218" i="3"/>
  <c r="AL218" i="3" s="1"/>
  <c r="AI218" i="3"/>
  <c r="AF218" i="3"/>
  <c r="AE218" i="3"/>
  <c r="AC218" i="3"/>
  <c r="V218" i="3"/>
  <c r="W218" i="3" s="1"/>
  <c r="J218" i="3"/>
  <c r="I218" i="3"/>
  <c r="AK217" i="3"/>
  <c r="AL217" i="3" s="1"/>
  <c r="AI217" i="3"/>
  <c r="AF217" i="3"/>
  <c r="AE217" i="3"/>
  <c r="AC217" i="3"/>
  <c r="V217" i="3"/>
  <c r="W217" i="3" s="1"/>
  <c r="I217" i="3"/>
  <c r="AK216" i="3"/>
  <c r="AJ216" i="3"/>
  <c r="AI216" i="3"/>
  <c r="AF216" i="3"/>
  <c r="AE216" i="3"/>
  <c r="E64" i="4" s="1"/>
  <c r="AC216" i="3"/>
  <c r="D64" i="4" s="1"/>
  <c r="AK215" i="3"/>
  <c r="AL215" i="3" s="1"/>
  <c r="AI215" i="3"/>
  <c r="AF215" i="3"/>
  <c r="AE215" i="3"/>
  <c r="AC215" i="3"/>
  <c r="V215" i="3"/>
  <c r="W215" i="3" s="1"/>
  <c r="J215" i="3"/>
  <c r="I215" i="3"/>
  <c r="AK214" i="3"/>
  <c r="AL214" i="3" s="1"/>
  <c r="AI214" i="3"/>
  <c r="AF214" i="3"/>
  <c r="AE214" i="3"/>
  <c r="AC214" i="3"/>
  <c r="V214" i="3"/>
  <c r="W214" i="3" s="1"/>
  <c r="J214" i="3"/>
  <c r="I214" i="3"/>
  <c r="AK213" i="3"/>
  <c r="AL213" i="3" s="1"/>
  <c r="AI213" i="3"/>
  <c r="AF213" i="3"/>
  <c r="AE213" i="3"/>
  <c r="AC213" i="3"/>
  <c r="V213" i="3"/>
  <c r="W213" i="3" s="1"/>
  <c r="AK212" i="3"/>
  <c r="AL212" i="3" s="1"/>
  <c r="AI212" i="3"/>
  <c r="AF212" i="3"/>
  <c r="AE212" i="3"/>
  <c r="AC212" i="3"/>
  <c r="V212" i="3"/>
  <c r="W212" i="3" s="1"/>
  <c r="J212" i="3"/>
  <c r="I212" i="3"/>
  <c r="AK211" i="3"/>
  <c r="AL211" i="3" s="1"/>
  <c r="AI211" i="3"/>
  <c r="AF211" i="3"/>
  <c r="AE211" i="3"/>
  <c r="AC211" i="3"/>
  <c r="V211" i="3"/>
  <c r="W211" i="3" s="1"/>
  <c r="J211" i="3"/>
  <c r="AK210" i="3"/>
  <c r="AL210" i="3" s="1"/>
  <c r="AI210" i="3"/>
  <c r="AF210" i="3"/>
  <c r="AE210" i="3"/>
  <c r="AC210" i="3"/>
  <c r="V210" i="3"/>
  <c r="W210" i="3" s="1"/>
  <c r="AK209" i="3"/>
  <c r="AJ209" i="3"/>
  <c r="AI209" i="3"/>
  <c r="AF209" i="3"/>
  <c r="AE209" i="3"/>
  <c r="E63" i="4" s="1"/>
  <c r="AC209" i="3"/>
  <c r="D63" i="4" s="1"/>
  <c r="AH208" i="3"/>
  <c r="AG208" i="3"/>
  <c r="AF208" i="3"/>
  <c r="AA208" i="3"/>
  <c r="AE208" i="3"/>
  <c r="E62" i="4" s="1"/>
  <c r="AK207" i="3"/>
  <c r="AL207" i="3" s="1"/>
  <c r="AI207" i="3"/>
  <c r="AF207" i="3"/>
  <c r="AE207" i="3"/>
  <c r="AC207" i="3"/>
  <c r="V207" i="3"/>
  <c r="J207" i="3"/>
  <c r="I207" i="3"/>
  <c r="AK206" i="3"/>
  <c r="AL206" i="3" s="1"/>
  <c r="AI206" i="3"/>
  <c r="AF206" i="3"/>
  <c r="AE206" i="3"/>
  <c r="AC206" i="3"/>
  <c r="V206" i="3"/>
  <c r="J206" i="3"/>
  <c r="I206" i="3"/>
  <c r="AK205" i="3"/>
  <c r="AI205" i="3"/>
  <c r="AF205" i="3"/>
  <c r="AE205" i="3"/>
  <c r="AC205" i="3"/>
  <c r="V205" i="3"/>
  <c r="J205" i="3"/>
  <c r="I205" i="3"/>
  <c r="AK204" i="3"/>
  <c r="AL204" i="3" s="1"/>
  <c r="AI204" i="3"/>
  <c r="AF204" i="3"/>
  <c r="AE204" i="3"/>
  <c r="AC204" i="3"/>
  <c r="V204" i="3"/>
  <c r="J204" i="3"/>
  <c r="I204" i="3"/>
  <c r="AJ203" i="3"/>
  <c r="AI203" i="3"/>
  <c r="AF203" i="3"/>
  <c r="AE203" i="3"/>
  <c r="E60" i="4" s="1"/>
  <c r="AC203" i="3"/>
  <c r="D60" i="4" s="1"/>
  <c r="W203" i="3"/>
  <c r="AK202" i="3"/>
  <c r="AL202" i="3" s="1"/>
  <c r="AI202" i="3"/>
  <c r="AF202" i="3"/>
  <c r="AE202" i="3"/>
  <c r="AC202" i="3"/>
  <c r="V202" i="3"/>
  <c r="W202" i="3" s="1"/>
  <c r="J202" i="3"/>
  <c r="AK201" i="3"/>
  <c r="AL201" i="3" s="1"/>
  <c r="AI201" i="3"/>
  <c r="AF201" i="3"/>
  <c r="AE201" i="3"/>
  <c r="AC201" i="3"/>
  <c r="V201" i="3"/>
  <c r="W201" i="3" s="1"/>
  <c r="J201" i="3"/>
  <c r="I201" i="3"/>
  <c r="AK200" i="3"/>
  <c r="AL200" i="3" s="1"/>
  <c r="AI200" i="3"/>
  <c r="AF200" i="3"/>
  <c r="AE200" i="3"/>
  <c r="AC200" i="3"/>
  <c r="V200" i="3"/>
  <c r="W200" i="3" s="1"/>
  <c r="I200" i="3"/>
  <c r="AK199" i="3"/>
  <c r="AJ199" i="3"/>
  <c r="AI199" i="3"/>
  <c r="AF199" i="3"/>
  <c r="AE199" i="3"/>
  <c r="E58" i="4" s="1"/>
  <c r="AC199" i="3"/>
  <c r="D58" i="4" s="1"/>
  <c r="AK198" i="3"/>
  <c r="AL198" i="3" s="1"/>
  <c r="AI198" i="3"/>
  <c r="AF198" i="3"/>
  <c r="AE198" i="3"/>
  <c r="AC198" i="3"/>
  <c r="V198" i="3"/>
  <c r="W198" i="3" s="1"/>
  <c r="J198" i="3"/>
  <c r="AK197" i="3"/>
  <c r="AL197" i="3" s="1"/>
  <c r="AI197" i="3"/>
  <c r="AF197" i="3"/>
  <c r="AE197" i="3"/>
  <c r="AC197" i="3"/>
  <c r="V197" i="3"/>
  <c r="W197" i="3" s="1"/>
  <c r="J197" i="3"/>
  <c r="AK196" i="3"/>
  <c r="AL196" i="3" s="1"/>
  <c r="AI196" i="3"/>
  <c r="AF196" i="3"/>
  <c r="AE196" i="3"/>
  <c r="AC196" i="3"/>
  <c r="V196" i="3"/>
  <c r="W196" i="3" s="1"/>
  <c r="J196" i="3"/>
  <c r="I196" i="3"/>
  <c r="I191" i="3" s="1"/>
  <c r="AK195" i="3"/>
  <c r="AL195" i="3" s="1"/>
  <c r="AI195" i="3"/>
  <c r="AF195" i="3"/>
  <c r="AE195" i="3"/>
  <c r="AC195" i="3"/>
  <c r="V195" i="3"/>
  <c r="W195" i="3" s="1"/>
  <c r="AK194" i="3"/>
  <c r="AL194" i="3" s="1"/>
  <c r="AI194" i="3"/>
  <c r="AF194" i="3"/>
  <c r="AE194" i="3"/>
  <c r="AC194" i="3"/>
  <c r="V194" i="3"/>
  <c r="W194" i="3" s="1"/>
  <c r="J194" i="3"/>
  <c r="AK193" i="3"/>
  <c r="AL193" i="3" s="1"/>
  <c r="AI193" i="3"/>
  <c r="AF193" i="3"/>
  <c r="AE193" i="3"/>
  <c r="AC193" i="3"/>
  <c r="V193" i="3"/>
  <c r="W193" i="3" s="1"/>
  <c r="AK192" i="3"/>
  <c r="AL192" i="3" s="1"/>
  <c r="AI192" i="3"/>
  <c r="AF192" i="3"/>
  <c r="AE192" i="3"/>
  <c r="AC192" i="3"/>
  <c r="V192" i="3"/>
  <c r="W192" i="3" s="1"/>
  <c r="J192" i="3"/>
  <c r="AK191" i="3"/>
  <c r="AJ191" i="3"/>
  <c r="AI191" i="3"/>
  <c r="AF191" i="3"/>
  <c r="AE191" i="3"/>
  <c r="E56" i="4" s="1"/>
  <c r="AC191" i="3"/>
  <c r="D56" i="4" s="1"/>
  <c r="AK190" i="3"/>
  <c r="AL190" i="3" s="1"/>
  <c r="AI190" i="3"/>
  <c r="AF190" i="3"/>
  <c r="AE190" i="3"/>
  <c r="AC190" i="3"/>
  <c r="V190" i="3"/>
  <c r="W190" i="3" s="1"/>
  <c r="AK189" i="3"/>
  <c r="AL189" i="3" s="1"/>
  <c r="AI189" i="3"/>
  <c r="AF189" i="3"/>
  <c r="AE189" i="3"/>
  <c r="AC189" i="3"/>
  <c r="V189" i="3"/>
  <c r="W189" i="3" s="1"/>
  <c r="J189" i="3"/>
  <c r="I189" i="3"/>
  <c r="AK188" i="3"/>
  <c r="AL188" i="3" s="1"/>
  <c r="AI188" i="3"/>
  <c r="AF188" i="3"/>
  <c r="AE188" i="3"/>
  <c r="AC188" i="3"/>
  <c r="V188" i="3"/>
  <c r="W188" i="3" s="1"/>
  <c r="J188" i="3"/>
  <c r="I188" i="3"/>
  <c r="AK187" i="3"/>
  <c r="AL187" i="3" s="1"/>
  <c r="AI187" i="3"/>
  <c r="AF187" i="3"/>
  <c r="AE187" i="3"/>
  <c r="AC187" i="3"/>
  <c r="V187" i="3"/>
  <c r="W187" i="3" s="1"/>
  <c r="I187" i="3"/>
  <c r="AK186" i="3"/>
  <c r="AL186" i="3" s="1"/>
  <c r="AI186" i="3"/>
  <c r="AF186" i="3"/>
  <c r="AE186" i="3"/>
  <c r="AC186" i="3"/>
  <c r="V186" i="3"/>
  <c r="W186" i="3" s="1"/>
  <c r="I186" i="3"/>
  <c r="AK185" i="3"/>
  <c r="AL185" i="3" s="1"/>
  <c r="AI185" i="3"/>
  <c r="AF185" i="3"/>
  <c r="AE185" i="3"/>
  <c r="AC185" i="3"/>
  <c r="V185" i="3"/>
  <c r="W185" i="3" s="1"/>
  <c r="I185" i="3"/>
  <c r="AK184" i="3"/>
  <c r="AL184" i="3" s="1"/>
  <c r="AI184" i="3"/>
  <c r="AF184" i="3"/>
  <c r="AE184" i="3"/>
  <c r="AC184" i="3"/>
  <c r="V184" i="3"/>
  <c r="W184" i="3" s="1"/>
  <c r="J184" i="3"/>
  <c r="I184" i="3"/>
  <c r="AK183" i="3"/>
  <c r="AJ183" i="3"/>
  <c r="AI183" i="3"/>
  <c r="AF183" i="3"/>
  <c r="AE183" i="3"/>
  <c r="E54" i="4" s="1"/>
  <c r="AC183" i="3"/>
  <c r="D54" i="4" s="1"/>
  <c r="AK182" i="3"/>
  <c r="AL182" i="3" s="1"/>
  <c r="AI182" i="3"/>
  <c r="AF182" i="3"/>
  <c r="AE182" i="3"/>
  <c r="V182" i="3"/>
  <c r="W182" i="3" s="1"/>
  <c r="J182" i="3"/>
  <c r="I182" i="3"/>
  <c r="AK181" i="3"/>
  <c r="AL181" i="3" s="1"/>
  <c r="AI181" i="3"/>
  <c r="AF181" i="3"/>
  <c r="AE181" i="3"/>
  <c r="AC181" i="3"/>
  <c r="V181" i="3"/>
  <c r="W181" i="3" s="1"/>
  <c r="I181" i="3"/>
  <c r="AK180" i="3"/>
  <c r="AL180" i="3" s="1"/>
  <c r="AI180" i="3"/>
  <c r="AF180" i="3"/>
  <c r="AE180" i="3"/>
  <c r="AC180" i="3"/>
  <c r="V180" i="3"/>
  <c r="W180" i="3" s="1"/>
  <c r="J180" i="3"/>
  <c r="I180" i="3"/>
  <c r="AK179" i="3"/>
  <c r="AL179" i="3" s="1"/>
  <c r="AI179" i="3"/>
  <c r="AF179" i="3"/>
  <c r="AE179" i="3"/>
  <c r="AC179" i="3"/>
  <c r="V179" i="3"/>
  <c r="W179" i="3" s="1"/>
  <c r="J179" i="3"/>
  <c r="I179" i="3"/>
  <c r="AK178" i="3"/>
  <c r="AL178" i="3" s="1"/>
  <c r="AI178" i="3"/>
  <c r="AF178" i="3"/>
  <c r="AE178" i="3"/>
  <c r="AC178" i="3"/>
  <c r="V178" i="3"/>
  <c r="W178" i="3" s="1"/>
  <c r="J178" i="3"/>
  <c r="I178" i="3"/>
  <c r="AK177" i="3"/>
  <c r="AL177" i="3" s="1"/>
  <c r="AI177" i="3"/>
  <c r="AF177" i="3"/>
  <c r="AE177" i="3"/>
  <c r="AC177" i="3"/>
  <c r="V177" i="3"/>
  <c r="W177" i="3" s="1"/>
  <c r="J177" i="3"/>
  <c r="I177" i="3"/>
  <c r="AK176" i="3"/>
  <c r="AL176" i="3" s="1"/>
  <c r="AI176" i="3"/>
  <c r="AF176" i="3"/>
  <c r="AE176" i="3"/>
  <c r="AC176" i="3"/>
  <c r="V176" i="3"/>
  <c r="W176" i="3" s="1"/>
  <c r="J176" i="3"/>
  <c r="I176" i="3"/>
  <c r="AK175" i="3"/>
  <c r="AL175" i="3" s="1"/>
  <c r="AI175" i="3"/>
  <c r="AF175" i="3"/>
  <c r="AE175" i="3"/>
  <c r="AC175" i="3"/>
  <c r="V175" i="3"/>
  <c r="W175" i="3" s="1"/>
  <c r="J175" i="3"/>
  <c r="I175" i="3"/>
  <c r="AK174" i="3"/>
  <c r="AL174" i="3" s="1"/>
  <c r="AI174" i="3"/>
  <c r="AF174" i="3"/>
  <c r="AE174" i="3"/>
  <c r="AC174" i="3"/>
  <c r="V174" i="3"/>
  <c r="W174" i="3" s="1"/>
  <c r="J174" i="3"/>
  <c r="I174" i="3"/>
  <c r="AK173" i="3"/>
  <c r="AL173" i="3" s="1"/>
  <c r="AI173" i="3"/>
  <c r="AF173" i="3"/>
  <c r="AE173" i="3"/>
  <c r="AC173" i="3"/>
  <c r="V173" i="3"/>
  <c r="W173" i="3" s="1"/>
  <c r="I173" i="3"/>
  <c r="AJ172" i="3"/>
  <c r="AI172" i="3"/>
  <c r="AK171" i="3"/>
  <c r="AL171" i="3" s="1"/>
  <c r="AI171" i="3"/>
  <c r="AF171" i="3"/>
  <c r="AE171" i="3"/>
  <c r="AC171" i="3"/>
  <c r="V171" i="3"/>
  <c r="W171" i="3" s="1"/>
  <c r="AK170" i="3"/>
  <c r="AL170" i="3" s="1"/>
  <c r="AI170" i="3"/>
  <c r="AF170" i="3"/>
  <c r="AE170" i="3"/>
  <c r="AC170" i="3"/>
  <c r="V170" i="3"/>
  <c r="W170" i="3" s="1"/>
  <c r="J170" i="3"/>
  <c r="I170" i="3"/>
  <c r="AK169" i="3"/>
  <c r="AL169" i="3" s="1"/>
  <c r="AI169" i="3"/>
  <c r="AF169" i="3"/>
  <c r="AE169" i="3"/>
  <c r="AC169" i="3"/>
  <c r="V169" i="3"/>
  <c r="W169" i="3" s="1"/>
  <c r="AK168" i="3"/>
  <c r="AL168" i="3" s="1"/>
  <c r="AI168" i="3"/>
  <c r="AF168" i="3"/>
  <c r="AE168" i="3"/>
  <c r="AC168" i="3"/>
  <c r="V168" i="3"/>
  <c r="W168" i="3" s="1"/>
  <c r="AK167" i="3"/>
  <c r="AL167" i="3" s="1"/>
  <c r="AI167" i="3"/>
  <c r="AF167" i="3"/>
  <c r="AE167" i="3"/>
  <c r="AC167" i="3"/>
  <c r="V167" i="3"/>
  <c r="W167" i="3" s="1"/>
  <c r="AK166" i="3"/>
  <c r="AL166" i="3" s="1"/>
  <c r="AI166" i="3"/>
  <c r="AF166" i="3"/>
  <c r="AE166" i="3"/>
  <c r="AC166" i="3"/>
  <c r="V166" i="3"/>
  <c r="W166" i="3" s="1"/>
  <c r="I166" i="3"/>
  <c r="AK165" i="3"/>
  <c r="AL165" i="3" s="1"/>
  <c r="AI165" i="3"/>
  <c r="AF165" i="3"/>
  <c r="AE165" i="3"/>
  <c r="AC165" i="3"/>
  <c r="V165" i="3"/>
  <c r="W165" i="3" s="1"/>
  <c r="J165" i="3"/>
  <c r="I165" i="3"/>
  <c r="AK164" i="3"/>
  <c r="AL164" i="3" s="1"/>
  <c r="AI164" i="3"/>
  <c r="AF164" i="3"/>
  <c r="AE164" i="3"/>
  <c r="AC164" i="3"/>
  <c r="V164" i="3"/>
  <c r="W164" i="3" s="1"/>
  <c r="J164" i="3"/>
  <c r="I164" i="3"/>
  <c r="AK163" i="3"/>
  <c r="AL163" i="3" s="1"/>
  <c r="AI163" i="3"/>
  <c r="AF163" i="3"/>
  <c r="AE163" i="3"/>
  <c r="AC163" i="3"/>
  <c r="V163" i="3"/>
  <c r="W163" i="3" s="1"/>
  <c r="J163" i="3"/>
  <c r="I163" i="3"/>
  <c r="AK162" i="3"/>
  <c r="AL162" i="3" s="1"/>
  <c r="AI162" i="3"/>
  <c r="AF162" i="3"/>
  <c r="AE162" i="3"/>
  <c r="AC162" i="3"/>
  <c r="V162" i="3"/>
  <c r="W162" i="3" s="1"/>
  <c r="J162" i="3"/>
  <c r="I162" i="3"/>
  <c r="AK161" i="3"/>
  <c r="AL161" i="3" s="1"/>
  <c r="AI161" i="3"/>
  <c r="AF161" i="3"/>
  <c r="AE161" i="3"/>
  <c r="AC161" i="3"/>
  <c r="V161" i="3"/>
  <c r="W161" i="3" s="1"/>
  <c r="J161" i="3"/>
  <c r="I161" i="3"/>
  <c r="AK160" i="3"/>
  <c r="AL160" i="3" s="1"/>
  <c r="AI160" i="3"/>
  <c r="AF160" i="3"/>
  <c r="AE160" i="3"/>
  <c r="AC160" i="3"/>
  <c r="V160" i="3"/>
  <c r="W160" i="3" s="1"/>
  <c r="J160" i="3"/>
  <c r="I160" i="3"/>
  <c r="AJ159" i="3"/>
  <c r="AI159" i="3"/>
  <c r="AH158" i="3"/>
  <c r="AG158" i="3"/>
  <c r="AA158" i="3"/>
  <c r="AK156" i="3"/>
  <c r="AL156" i="3" s="1"/>
  <c r="AI156" i="3"/>
  <c r="AF156" i="3"/>
  <c r="AE156" i="3"/>
  <c r="AC156" i="3"/>
  <c r="V156" i="3"/>
  <c r="W156" i="3" s="1"/>
  <c r="J156" i="3"/>
  <c r="J153" i="3" s="1"/>
  <c r="C47" i="4" s="1"/>
  <c r="I156" i="3"/>
  <c r="I153" i="3" s="1"/>
  <c r="AK155" i="3"/>
  <c r="AL155" i="3" s="1"/>
  <c r="AI155" i="3"/>
  <c r="AF155" i="3"/>
  <c r="AE155" i="3"/>
  <c r="AC155" i="3"/>
  <c r="V155" i="3"/>
  <c r="W155" i="3" s="1"/>
  <c r="AK154" i="3"/>
  <c r="AL154" i="3" s="1"/>
  <c r="AI154" i="3"/>
  <c r="AF154" i="3"/>
  <c r="AE154" i="3"/>
  <c r="AC154" i="3"/>
  <c r="V154" i="3"/>
  <c r="W154" i="3" s="1"/>
  <c r="AK153" i="3"/>
  <c r="AJ153" i="3"/>
  <c r="AI153" i="3"/>
  <c r="AF153" i="3"/>
  <c r="AE153" i="3"/>
  <c r="E47" i="4" s="1"/>
  <c r="AC153" i="3"/>
  <c r="D47" i="4" s="1"/>
  <c r="AK152" i="3"/>
  <c r="AL152" i="3" s="1"/>
  <c r="AI152" i="3"/>
  <c r="AF152" i="3"/>
  <c r="AE152" i="3"/>
  <c r="AC152" i="3"/>
  <c r="V152" i="3"/>
  <c r="W152" i="3" s="1"/>
  <c r="J152" i="3"/>
  <c r="I152" i="3"/>
  <c r="AK151" i="3"/>
  <c r="AL151" i="3" s="1"/>
  <c r="AI151" i="3"/>
  <c r="AF151" i="3"/>
  <c r="AE151" i="3"/>
  <c r="AC151" i="3"/>
  <c r="V151" i="3"/>
  <c r="W151" i="3" s="1"/>
  <c r="J151" i="3"/>
  <c r="I151" i="3"/>
  <c r="AK150" i="3"/>
  <c r="AL150" i="3" s="1"/>
  <c r="AI150" i="3"/>
  <c r="AF150" i="3"/>
  <c r="AE150" i="3"/>
  <c r="AC150" i="3"/>
  <c r="V150" i="3"/>
  <c r="W150" i="3" s="1"/>
  <c r="J150" i="3"/>
  <c r="I150" i="3"/>
  <c r="AK149" i="3"/>
  <c r="AL149" i="3" s="1"/>
  <c r="AI149" i="3"/>
  <c r="AF149" i="3"/>
  <c r="AE149" i="3"/>
  <c r="AC149" i="3"/>
  <c r="V149" i="3"/>
  <c r="W149" i="3" s="1"/>
  <c r="I149" i="3"/>
  <c r="AK148" i="3"/>
  <c r="AL148" i="3" s="1"/>
  <c r="AI148" i="3"/>
  <c r="AF148" i="3"/>
  <c r="AE148" i="3"/>
  <c r="AC148" i="3"/>
  <c r="V148" i="3"/>
  <c r="W148" i="3" s="1"/>
  <c r="J148" i="3"/>
  <c r="I148" i="3"/>
  <c r="AK147" i="3"/>
  <c r="AL147" i="3" s="1"/>
  <c r="AI147" i="3"/>
  <c r="AF147" i="3"/>
  <c r="AE147" i="3"/>
  <c r="AC147" i="3"/>
  <c r="V147" i="3"/>
  <c r="W147" i="3" s="1"/>
  <c r="I147" i="3"/>
  <c r="AK146" i="3"/>
  <c r="AJ146" i="3"/>
  <c r="AI146" i="3"/>
  <c r="AF146" i="3"/>
  <c r="AE146" i="3"/>
  <c r="E45" i="4" s="1"/>
  <c r="AC146" i="3"/>
  <c r="D45" i="4" s="1"/>
  <c r="AK145" i="3"/>
  <c r="AL145" i="3" s="1"/>
  <c r="AI145" i="3"/>
  <c r="AF145" i="3"/>
  <c r="AE145" i="3"/>
  <c r="AC145" i="3"/>
  <c r="V145" i="3"/>
  <c r="W145" i="3" s="1"/>
  <c r="I145" i="3"/>
  <c r="AK144" i="3"/>
  <c r="AL144" i="3" s="1"/>
  <c r="AI144" i="3"/>
  <c r="AF144" i="3"/>
  <c r="AE144" i="3"/>
  <c r="AC144" i="3"/>
  <c r="V144" i="3"/>
  <c r="W144" i="3" s="1"/>
  <c r="J144" i="3"/>
  <c r="I144" i="3"/>
  <c r="AK143" i="3"/>
  <c r="AL143" i="3" s="1"/>
  <c r="AI143" i="3"/>
  <c r="AF143" i="3"/>
  <c r="AE143" i="3"/>
  <c r="AC143" i="3"/>
  <c r="V143" i="3"/>
  <c r="W143" i="3" s="1"/>
  <c r="J143" i="3"/>
  <c r="I143" i="3"/>
  <c r="AK142" i="3"/>
  <c r="AL142" i="3" s="1"/>
  <c r="AI142" i="3"/>
  <c r="AF142" i="3"/>
  <c r="AE142" i="3"/>
  <c r="AC142" i="3"/>
  <c r="V142" i="3"/>
  <c r="W142" i="3" s="1"/>
  <c r="J142" i="3"/>
  <c r="AK141" i="3"/>
  <c r="AL141" i="3" s="1"/>
  <c r="AI141" i="3"/>
  <c r="AF141" i="3"/>
  <c r="AE141" i="3"/>
  <c r="AC141" i="3"/>
  <c r="V141" i="3"/>
  <c r="W141" i="3" s="1"/>
  <c r="J141" i="3"/>
  <c r="I141" i="3"/>
  <c r="AK140" i="3"/>
  <c r="AJ140" i="3"/>
  <c r="AI140" i="3"/>
  <c r="AF140" i="3"/>
  <c r="AE140" i="3"/>
  <c r="E44" i="4" s="1"/>
  <c r="AC140" i="3"/>
  <c r="D44" i="4" s="1"/>
  <c r="AH139" i="3"/>
  <c r="AG139" i="3"/>
  <c r="AG138" i="3" s="1"/>
  <c r="AA139" i="3"/>
  <c r="AA138" i="3" s="1"/>
  <c r="AK137" i="3"/>
  <c r="AL137" i="3" s="1"/>
  <c r="AI137" i="3"/>
  <c r="AF137" i="3"/>
  <c r="AE137" i="3"/>
  <c r="AC137" i="3"/>
  <c r="V137" i="3"/>
  <c r="W137" i="3" s="1"/>
  <c r="AK136" i="3"/>
  <c r="AL136" i="3" s="1"/>
  <c r="AI136" i="3"/>
  <c r="AF136" i="3"/>
  <c r="AE136" i="3"/>
  <c r="AC136" i="3"/>
  <c r="V136" i="3"/>
  <c r="W136" i="3" s="1"/>
  <c r="AJ135" i="3"/>
  <c r="AI135" i="3"/>
  <c r="AF135" i="3"/>
  <c r="AE135" i="3"/>
  <c r="E40" i="4" s="1"/>
  <c r="AC135" i="3"/>
  <c r="D40" i="4" s="1"/>
  <c r="AA135" i="3"/>
  <c r="AK135" i="3" s="1"/>
  <c r="J135" i="3"/>
  <c r="C40" i="4" s="1"/>
  <c r="AK134" i="3"/>
  <c r="AL134" i="3" s="1"/>
  <c r="AI134" i="3"/>
  <c r="AF134" i="3"/>
  <c r="AE134" i="3"/>
  <c r="AC134" i="3"/>
  <c r="V134" i="3"/>
  <c r="W134" i="3" s="1"/>
  <c r="J134" i="3"/>
  <c r="I134" i="3"/>
  <c r="AK133" i="3"/>
  <c r="AL133" i="3" s="1"/>
  <c r="AI133" i="3"/>
  <c r="AF133" i="3"/>
  <c r="AE133" i="3"/>
  <c r="AC133" i="3"/>
  <c r="V133" i="3"/>
  <c r="W133" i="3" s="1"/>
  <c r="I133" i="3"/>
  <c r="AK132" i="3"/>
  <c r="AL132" i="3" s="1"/>
  <c r="AI132" i="3"/>
  <c r="AF132" i="3"/>
  <c r="AE132" i="3"/>
  <c r="AC132" i="3"/>
  <c r="V132" i="3"/>
  <c r="W132" i="3" s="1"/>
  <c r="J132" i="3"/>
  <c r="I132" i="3"/>
  <c r="AK131" i="3"/>
  <c r="AL131" i="3" s="1"/>
  <c r="AI131" i="3"/>
  <c r="AF131" i="3"/>
  <c r="AE131" i="3"/>
  <c r="AC131" i="3"/>
  <c r="V131" i="3"/>
  <c r="W131" i="3" s="1"/>
  <c r="J131" i="3"/>
  <c r="I131" i="3"/>
  <c r="AK130" i="3"/>
  <c r="AJ130" i="3"/>
  <c r="AI130" i="3"/>
  <c r="AF130" i="3"/>
  <c r="AE130" i="3"/>
  <c r="E39" i="4" s="1"/>
  <c r="AC130" i="3"/>
  <c r="D39" i="4" s="1"/>
  <c r="AK129" i="3"/>
  <c r="AL129" i="3" s="1"/>
  <c r="AI129" i="3"/>
  <c r="AF129" i="3"/>
  <c r="V129" i="3"/>
  <c r="W129" i="3" s="1"/>
  <c r="J129" i="3"/>
  <c r="I129" i="3"/>
  <c r="AK128" i="3"/>
  <c r="AL128" i="3" s="1"/>
  <c r="AI128" i="3"/>
  <c r="AF128" i="3"/>
  <c r="V128" i="3"/>
  <c r="W128" i="3" s="1"/>
  <c r="J128" i="3"/>
  <c r="I128" i="3"/>
  <c r="AK127" i="3"/>
  <c r="AL127" i="3" s="1"/>
  <c r="AI127" i="3"/>
  <c r="AF127" i="3"/>
  <c r="AE127" i="3"/>
  <c r="AC127" i="3"/>
  <c r="V127" i="3"/>
  <c r="W127" i="3" s="1"/>
  <c r="AK126" i="3"/>
  <c r="AL126" i="3" s="1"/>
  <c r="AI126" i="3"/>
  <c r="AF126" i="3"/>
  <c r="AE126" i="3"/>
  <c r="AC126" i="3"/>
  <c r="V126" i="3"/>
  <c r="W126" i="3" s="1"/>
  <c r="I126" i="3"/>
  <c r="AK125" i="3"/>
  <c r="AJ125" i="3"/>
  <c r="AI125" i="3"/>
  <c r="AF125" i="3"/>
  <c r="AE125" i="3"/>
  <c r="E38" i="4" s="1"/>
  <c r="AC125" i="3"/>
  <c r="D38" i="4" s="1"/>
  <c r="AH124" i="3"/>
  <c r="AH123" i="3" s="1"/>
  <c r="AG124" i="3"/>
  <c r="AG123" i="3" s="1"/>
  <c r="AF124" i="3"/>
  <c r="P123" i="3" s="1"/>
  <c r="AE124" i="3"/>
  <c r="N123" i="3"/>
  <c r="AK122" i="3"/>
  <c r="AL122" i="3" s="1"/>
  <c r="AI122" i="3"/>
  <c r="AF122" i="3"/>
  <c r="AE122" i="3"/>
  <c r="AC122" i="3"/>
  <c r="V122" i="3"/>
  <c r="W122" i="3" s="1"/>
  <c r="J122" i="3"/>
  <c r="I122" i="3"/>
  <c r="AK121" i="3"/>
  <c r="AL121" i="3" s="1"/>
  <c r="AI121" i="3"/>
  <c r="AF121" i="3"/>
  <c r="AE121" i="3"/>
  <c r="AC121" i="3"/>
  <c r="V121" i="3"/>
  <c r="W121" i="3" s="1"/>
  <c r="I121" i="3"/>
  <c r="AK120" i="3"/>
  <c r="AL120" i="3" s="1"/>
  <c r="AI120" i="3"/>
  <c r="AF120" i="3"/>
  <c r="AE120" i="3"/>
  <c r="AC120" i="3"/>
  <c r="V120" i="3"/>
  <c r="W120" i="3" s="1"/>
  <c r="J120" i="3"/>
  <c r="AK119" i="3"/>
  <c r="AL119" i="3" s="1"/>
  <c r="AI119" i="3"/>
  <c r="AF119" i="3"/>
  <c r="AE119" i="3"/>
  <c r="AC119" i="3"/>
  <c r="V119" i="3"/>
  <c r="W119" i="3" s="1"/>
  <c r="J119" i="3"/>
  <c r="I119" i="3"/>
  <c r="AK118" i="3"/>
  <c r="AL118" i="3" s="1"/>
  <c r="AI118" i="3"/>
  <c r="AF118" i="3"/>
  <c r="AE118" i="3"/>
  <c r="AC118" i="3"/>
  <c r="V118" i="3"/>
  <c r="W118" i="3" s="1"/>
  <c r="J118" i="3"/>
  <c r="I118" i="3"/>
  <c r="AK117" i="3"/>
  <c r="AL117" i="3" s="1"/>
  <c r="AI117" i="3"/>
  <c r="AF117" i="3"/>
  <c r="AE117" i="3"/>
  <c r="AC117" i="3"/>
  <c r="V117" i="3"/>
  <c r="W117" i="3" s="1"/>
  <c r="J117" i="3"/>
  <c r="I117" i="3"/>
  <c r="AK116" i="3"/>
  <c r="AL116" i="3" s="1"/>
  <c r="AI116" i="3"/>
  <c r="AF116" i="3"/>
  <c r="AE116" i="3"/>
  <c r="AC116" i="3"/>
  <c r="V116" i="3"/>
  <c r="W116" i="3" s="1"/>
  <c r="J116" i="3"/>
  <c r="I116" i="3"/>
  <c r="AK115" i="3"/>
  <c r="AL115" i="3" s="1"/>
  <c r="AI115" i="3"/>
  <c r="AF115" i="3"/>
  <c r="AE115" i="3"/>
  <c r="AC115" i="3"/>
  <c r="V115" i="3"/>
  <c r="W115" i="3" s="1"/>
  <c r="J115" i="3"/>
  <c r="AK114" i="3"/>
  <c r="AL114" i="3" s="1"/>
  <c r="AI114" i="3"/>
  <c r="AF114" i="3"/>
  <c r="AE114" i="3"/>
  <c r="AC114" i="3"/>
  <c r="V114" i="3"/>
  <c r="W114" i="3" s="1"/>
  <c r="J114" i="3"/>
  <c r="AK113" i="3"/>
  <c r="AL113" i="3" s="1"/>
  <c r="AI113" i="3"/>
  <c r="AF113" i="3"/>
  <c r="AE113" i="3"/>
  <c r="AC113" i="3"/>
  <c r="V113" i="3"/>
  <c r="W113" i="3" s="1"/>
  <c r="J113" i="3"/>
  <c r="I113" i="3"/>
  <c r="AK112" i="3"/>
  <c r="AL112" i="3" s="1"/>
  <c r="AI112" i="3"/>
  <c r="AF112" i="3"/>
  <c r="AE112" i="3"/>
  <c r="AC112" i="3"/>
  <c r="V112" i="3"/>
  <c r="W112" i="3" s="1"/>
  <c r="J112" i="3"/>
  <c r="I112" i="3"/>
  <c r="AK111" i="3"/>
  <c r="AL111" i="3" s="1"/>
  <c r="AI111" i="3"/>
  <c r="AF111" i="3"/>
  <c r="AE111" i="3"/>
  <c r="AC111" i="3"/>
  <c r="V111" i="3"/>
  <c r="W111" i="3" s="1"/>
  <c r="J111" i="3"/>
  <c r="AK110" i="3"/>
  <c r="AL110" i="3" s="1"/>
  <c r="AI110" i="3"/>
  <c r="AF110" i="3"/>
  <c r="AE110" i="3"/>
  <c r="AC110" i="3"/>
  <c r="V110" i="3"/>
  <c r="W110" i="3" s="1"/>
  <c r="J110" i="3"/>
  <c r="I110" i="3"/>
  <c r="AK109" i="3"/>
  <c r="AL109" i="3" s="1"/>
  <c r="AI109" i="3"/>
  <c r="AF109" i="3"/>
  <c r="AE109" i="3"/>
  <c r="AC109" i="3"/>
  <c r="V109" i="3"/>
  <c r="W109" i="3" s="1"/>
  <c r="J109" i="3"/>
  <c r="I109" i="3"/>
  <c r="AK108" i="3"/>
  <c r="AL108" i="3" s="1"/>
  <c r="AI108" i="3"/>
  <c r="AF108" i="3"/>
  <c r="AE108" i="3"/>
  <c r="AC108" i="3"/>
  <c r="V108" i="3"/>
  <c r="W108" i="3" s="1"/>
  <c r="J108" i="3"/>
  <c r="AK107" i="3"/>
  <c r="AK106" i="3" s="1"/>
  <c r="AJ107" i="3"/>
  <c r="AJ106" i="3" s="1"/>
  <c r="AI107" i="3"/>
  <c r="AF107" i="3"/>
  <c r="AE107" i="3"/>
  <c r="E35" i="4" s="1"/>
  <c r="AC107" i="3"/>
  <c r="D35" i="4" s="1"/>
  <c r="AH106" i="3"/>
  <c r="AG106" i="3"/>
  <c r="AA106" i="3"/>
  <c r="AK105" i="3"/>
  <c r="AL105" i="3" s="1"/>
  <c r="AI105" i="3"/>
  <c r="AF105" i="3"/>
  <c r="AE105" i="3"/>
  <c r="AC105" i="3"/>
  <c r="V105" i="3"/>
  <c r="W105" i="3" s="1"/>
  <c r="J105" i="3"/>
  <c r="AK104" i="3"/>
  <c r="AL104" i="3" s="1"/>
  <c r="AI104" i="3"/>
  <c r="AF104" i="3"/>
  <c r="AE104" i="3"/>
  <c r="AC104" i="3"/>
  <c r="V104" i="3"/>
  <c r="W104" i="3" s="1"/>
  <c r="J104" i="3"/>
  <c r="I104" i="3"/>
  <c r="AK103" i="3"/>
  <c r="AL103" i="3" s="1"/>
  <c r="AI103" i="3"/>
  <c r="AF103" i="3"/>
  <c r="AE103" i="3"/>
  <c r="AC103" i="3"/>
  <c r="V103" i="3"/>
  <c r="W103" i="3" s="1"/>
  <c r="J103" i="3"/>
  <c r="I103" i="3"/>
  <c r="AK102" i="3"/>
  <c r="AJ102" i="3"/>
  <c r="AI102" i="3"/>
  <c r="AF102" i="3"/>
  <c r="E32" i="4"/>
  <c r="AC102" i="3"/>
  <c r="D32" i="4" s="1"/>
  <c r="J101" i="3"/>
  <c r="I101" i="3"/>
  <c r="AK100" i="3"/>
  <c r="AL100" i="3" s="1"/>
  <c r="AI100" i="3"/>
  <c r="AF100" i="3"/>
  <c r="AE100" i="3"/>
  <c r="AC100" i="3"/>
  <c r="V100" i="3"/>
  <c r="W100" i="3" s="1"/>
  <c r="J100" i="3"/>
  <c r="I100" i="3"/>
  <c r="AK99" i="3"/>
  <c r="AL99" i="3" s="1"/>
  <c r="AI99" i="3"/>
  <c r="AF99" i="3"/>
  <c r="AE99" i="3"/>
  <c r="AC99" i="3"/>
  <c r="V99" i="3"/>
  <c r="W99" i="3" s="1"/>
  <c r="J99" i="3"/>
  <c r="I99" i="3"/>
  <c r="AK98" i="3"/>
  <c r="AL98" i="3" s="1"/>
  <c r="AI98" i="3"/>
  <c r="AF98" i="3"/>
  <c r="AE98" i="3"/>
  <c r="AC98" i="3"/>
  <c r="V98" i="3"/>
  <c r="W98" i="3" s="1"/>
  <c r="J98" i="3"/>
  <c r="I98" i="3"/>
  <c r="AK97" i="3"/>
  <c r="AL97" i="3" s="1"/>
  <c r="AI97" i="3"/>
  <c r="AF97" i="3"/>
  <c r="AE97" i="3"/>
  <c r="AC97" i="3"/>
  <c r="V97" i="3"/>
  <c r="W97" i="3" s="1"/>
  <c r="AK96" i="3"/>
  <c r="AL96" i="3" s="1"/>
  <c r="AI96" i="3"/>
  <c r="AF96" i="3"/>
  <c r="AE96" i="3"/>
  <c r="AC96" i="3"/>
  <c r="V96" i="3"/>
  <c r="W96" i="3" s="1"/>
  <c r="J96" i="3"/>
  <c r="AK95" i="3"/>
  <c r="AL95" i="3" s="1"/>
  <c r="AI95" i="3"/>
  <c r="AF95" i="3"/>
  <c r="AE95" i="3"/>
  <c r="AC95" i="3"/>
  <c r="V95" i="3"/>
  <c r="W95" i="3" s="1"/>
  <c r="AK94" i="3"/>
  <c r="AL94" i="3" s="1"/>
  <c r="AI94" i="3"/>
  <c r="AF94" i="3"/>
  <c r="AE94" i="3"/>
  <c r="AC94" i="3"/>
  <c r="V94" i="3"/>
  <c r="W94" i="3" s="1"/>
  <c r="J94" i="3"/>
  <c r="I94" i="3"/>
  <c r="AK93" i="3"/>
  <c r="AL93" i="3" s="1"/>
  <c r="AI93" i="3"/>
  <c r="AF93" i="3"/>
  <c r="V93" i="3"/>
  <c r="W93" i="3" s="1"/>
  <c r="J93" i="3"/>
  <c r="AK92" i="3"/>
  <c r="AL92" i="3" s="1"/>
  <c r="AI92" i="3"/>
  <c r="AF92" i="3"/>
  <c r="AE92" i="3"/>
  <c r="AC92" i="3"/>
  <c r="V92" i="3"/>
  <c r="W92" i="3" s="1"/>
  <c r="J92" i="3"/>
  <c r="AK91" i="3"/>
  <c r="AL91" i="3" s="1"/>
  <c r="AI91" i="3"/>
  <c r="AF91" i="3"/>
  <c r="AE91" i="3"/>
  <c r="AC91" i="3"/>
  <c r="V91" i="3"/>
  <c r="W91" i="3" s="1"/>
  <c r="I91" i="3"/>
  <c r="AJ90" i="3"/>
  <c r="AI90" i="3"/>
  <c r="AK89" i="3"/>
  <c r="AL89" i="3" s="1"/>
  <c r="AI89" i="3"/>
  <c r="AF89" i="3"/>
  <c r="AE89" i="3"/>
  <c r="AC89" i="3"/>
  <c r="V89" i="3"/>
  <c r="W89" i="3" s="1"/>
  <c r="J89" i="3"/>
  <c r="I89" i="3"/>
  <c r="AK88" i="3"/>
  <c r="AL88" i="3" s="1"/>
  <c r="AI88" i="3"/>
  <c r="AF88" i="3"/>
  <c r="AE88" i="3"/>
  <c r="AC88" i="3"/>
  <c r="V88" i="3"/>
  <c r="W88" i="3" s="1"/>
  <c r="J88" i="3"/>
  <c r="AK87" i="3"/>
  <c r="AL87" i="3" s="1"/>
  <c r="AI87" i="3"/>
  <c r="AF87" i="3"/>
  <c r="AE87" i="3"/>
  <c r="AC87" i="3"/>
  <c r="V87" i="3"/>
  <c r="W87" i="3" s="1"/>
  <c r="AK86" i="3"/>
  <c r="AL86" i="3" s="1"/>
  <c r="AI86" i="3"/>
  <c r="AF86" i="3"/>
  <c r="AE86" i="3"/>
  <c r="AC86" i="3"/>
  <c r="V86" i="3"/>
  <c r="W86" i="3" s="1"/>
  <c r="J86" i="3"/>
  <c r="I86" i="3"/>
  <c r="AK85" i="3"/>
  <c r="AJ85" i="3"/>
  <c r="AI85" i="3"/>
  <c r="AF85" i="3"/>
  <c r="AE85" i="3"/>
  <c r="E28" i="4" s="1"/>
  <c r="AC85" i="3"/>
  <c r="D28" i="4" s="1"/>
  <c r="AK84" i="3"/>
  <c r="AL84" i="3" s="1"/>
  <c r="AI84" i="3"/>
  <c r="AF84" i="3"/>
  <c r="AC84" i="3"/>
  <c r="V84" i="3"/>
  <c r="W84" i="3" s="1"/>
  <c r="J84" i="3"/>
  <c r="I84" i="3"/>
  <c r="AK83" i="3"/>
  <c r="AL83" i="3" s="1"/>
  <c r="AI83" i="3"/>
  <c r="AF83" i="3"/>
  <c r="AE83" i="3"/>
  <c r="AC83" i="3"/>
  <c r="V83" i="3"/>
  <c r="W83" i="3" s="1"/>
  <c r="AK82" i="3"/>
  <c r="AL82" i="3" s="1"/>
  <c r="AI82" i="3"/>
  <c r="AF82" i="3"/>
  <c r="AE82" i="3"/>
  <c r="AC82" i="3"/>
  <c r="V82" i="3"/>
  <c r="W82" i="3" s="1"/>
  <c r="J82" i="3"/>
  <c r="AK81" i="3"/>
  <c r="AL81" i="3" s="1"/>
  <c r="AI81" i="3"/>
  <c r="AF81" i="3"/>
  <c r="AE81" i="3"/>
  <c r="AC81" i="3"/>
  <c r="V81" i="3"/>
  <c r="W81" i="3" s="1"/>
  <c r="J81" i="3"/>
  <c r="AK80" i="3"/>
  <c r="AL80" i="3" s="1"/>
  <c r="AI80" i="3"/>
  <c r="AF80" i="3"/>
  <c r="AE80" i="3"/>
  <c r="AC80" i="3"/>
  <c r="V80" i="3"/>
  <c r="W80" i="3" s="1"/>
  <c r="I80" i="3"/>
  <c r="AK79" i="3"/>
  <c r="AL79" i="3" s="1"/>
  <c r="AI79" i="3"/>
  <c r="AF79" i="3"/>
  <c r="AE79" i="3"/>
  <c r="AC79" i="3"/>
  <c r="V79" i="3"/>
  <c r="W79" i="3" s="1"/>
  <c r="J79" i="3"/>
  <c r="AK78" i="3"/>
  <c r="AL78" i="3" s="1"/>
  <c r="AI78" i="3"/>
  <c r="AF78" i="3"/>
  <c r="AE78" i="3"/>
  <c r="AC78" i="3"/>
  <c r="V78" i="3"/>
  <c r="W78" i="3" s="1"/>
  <c r="I78" i="3"/>
  <c r="AK77" i="3"/>
  <c r="AL77" i="3" s="1"/>
  <c r="AI77" i="3"/>
  <c r="AF77" i="3"/>
  <c r="AC77" i="3"/>
  <c r="V77" i="3"/>
  <c r="W77" i="3" s="1"/>
  <c r="J77" i="3"/>
  <c r="I77" i="3"/>
  <c r="AK76" i="3"/>
  <c r="AJ76" i="3"/>
  <c r="AI76" i="3"/>
  <c r="AF76" i="3"/>
  <c r="AE76" i="3"/>
  <c r="E26" i="4" s="1"/>
  <c r="AC76" i="3"/>
  <c r="D26" i="4" s="1"/>
  <c r="AK75" i="3"/>
  <c r="AL75" i="3" s="1"/>
  <c r="AI75" i="3"/>
  <c r="AF75" i="3"/>
  <c r="AE75" i="3"/>
  <c r="AC75" i="3"/>
  <c r="V75" i="3"/>
  <c r="W75" i="3" s="1"/>
  <c r="J75" i="3"/>
  <c r="AK74" i="3"/>
  <c r="AL74" i="3" s="1"/>
  <c r="AI74" i="3"/>
  <c r="AF74" i="3"/>
  <c r="AE74" i="3"/>
  <c r="AC74" i="3"/>
  <c r="V74" i="3"/>
  <c r="W74" i="3" s="1"/>
  <c r="J74" i="3"/>
  <c r="AK73" i="3"/>
  <c r="AL73" i="3" s="1"/>
  <c r="AI73" i="3"/>
  <c r="AF73" i="3"/>
  <c r="AE73" i="3"/>
  <c r="AC73" i="3"/>
  <c r="V73" i="3"/>
  <c r="W73" i="3" s="1"/>
  <c r="I73" i="3"/>
  <c r="AK72" i="3"/>
  <c r="AL72" i="3" s="1"/>
  <c r="AI72" i="3"/>
  <c r="AF72" i="3"/>
  <c r="AE72" i="3"/>
  <c r="AC72" i="3"/>
  <c r="V72" i="3"/>
  <c r="W72" i="3" s="1"/>
  <c r="J72" i="3"/>
  <c r="I72" i="3"/>
  <c r="AK71" i="3"/>
  <c r="AJ71" i="3"/>
  <c r="AI71" i="3"/>
  <c r="AF71" i="3"/>
  <c r="AE71" i="3"/>
  <c r="E24" i="4" s="1"/>
  <c r="AC71" i="3"/>
  <c r="D24" i="4" s="1"/>
  <c r="AK70" i="3"/>
  <c r="AL70" i="3" s="1"/>
  <c r="AI70" i="3"/>
  <c r="AF70" i="3"/>
  <c r="AE70" i="3"/>
  <c r="AC70" i="3"/>
  <c r="V70" i="3"/>
  <c r="W70" i="3" s="1"/>
  <c r="AK69" i="3"/>
  <c r="AL69" i="3" s="1"/>
  <c r="AI69" i="3"/>
  <c r="AF69" i="3"/>
  <c r="AE69" i="3"/>
  <c r="AC69" i="3"/>
  <c r="V69" i="3"/>
  <c r="W69" i="3" s="1"/>
  <c r="AK68" i="3"/>
  <c r="AL68" i="3" s="1"/>
  <c r="AI68" i="3"/>
  <c r="AF68" i="3"/>
  <c r="AE68" i="3"/>
  <c r="AC68" i="3"/>
  <c r="V68" i="3"/>
  <c r="W68" i="3" s="1"/>
  <c r="AK67" i="3"/>
  <c r="AL67" i="3" s="1"/>
  <c r="AI67" i="3"/>
  <c r="AF67" i="3"/>
  <c r="AE67" i="3"/>
  <c r="AC67" i="3"/>
  <c r="V67" i="3"/>
  <c r="W67" i="3" s="1"/>
  <c r="J67" i="3"/>
  <c r="J66" i="3" s="1"/>
  <c r="I67" i="3"/>
  <c r="I66" i="3" s="1"/>
  <c r="AK66" i="3"/>
  <c r="AJ66" i="3"/>
  <c r="AI66" i="3"/>
  <c r="AF66" i="3"/>
  <c r="AE66" i="3"/>
  <c r="E23" i="4" s="1"/>
  <c r="AC66" i="3"/>
  <c r="D23" i="4" s="1"/>
  <c r="AH65" i="3"/>
  <c r="AG65" i="3"/>
  <c r="AG64" i="3" s="1"/>
  <c r="AA65" i="3"/>
  <c r="AA64" i="3" s="1"/>
  <c r="AK63" i="3"/>
  <c r="AL63" i="3" s="1"/>
  <c r="AI63" i="3"/>
  <c r="AF63" i="3"/>
  <c r="AE63" i="3"/>
  <c r="AC63" i="3"/>
  <c r="V63" i="3"/>
  <c r="W63" i="3" s="1"/>
  <c r="J63" i="3"/>
  <c r="AK62" i="3"/>
  <c r="AL62" i="3" s="1"/>
  <c r="AI62" i="3"/>
  <c r="AF62" i="3"/>
  <c r="AE62" i="3"/>
  <c r="AC62" i="3"/>
  <c r="V62" i="3"/>
  <c r="W62" i="3" s="1"/>
  <c r="J62" i="3"/>
  <c r="AK61" i="3"/>
  <c r="AL61" i="3" s="1"/>
  <c r="AI61" i="3"/>
  <c r="AF61" i="3"/>
  <c r="AE61" i="3"/>
  <c r="AC61" i="3"/>
  <c r="V61" i="3"/>
  <c r="W61" i="3" s="1"/>
  <c r="J61" i="3"/>
  <c r="I61" i="3"/>
  <c r="AK60" i="3"/>
  <c r="AL60" i="3" s="1"/>
  <c r="AI60" i="3"/>
  <c r="AF60" i="3"/>
  <c r="AE60" i="3"/>
  <c r="AC60" i="3"/>
  <c r="V60" i="3"/>
  <c r="W60" i="3" s="1"/>
  <c r="J60" i="3"/>
  <c r="I60" i="3"/>
  <c r="AJ59" i="3"/>
  <c r="AI59" i="3"/>
  <c r="AF59" i="3"/>
  <c r="AE59" i="3"/>
  <c r="E19" i="4" s="1"/>
  <c r="AC59" i="3"/>
  <c r="D19" i="4" s="1"/>
  <c r="AK58" i="3"/>
  <c r="AL58" i="3" s="1"/>
  <c r="AI58" i="3"/>
  <c r="AF58" i="3"/>
  <c r="AE58" i="3"/>
  <c r="AC58" i="3"/>
  <c r="V58" i="3"/>
  <c r="W58" i="3" s="1"/>
  <c r="J58" i="3"/>
  <c r="AK57" i="3"/>
  <c r="AL57" i="3" s="1"/>
  <c r="AI57" i="3"/>
  <c r="AF57" i="3"/>
  <c r="AE57" i="3"/>
  <c r="AC57" i="3"/>
  <c r="V57" i="3"/>
  <c r="W57" i="3" s="1"/>
  <c r="AK56" i="3"/>
  <c r="AL56" i="3" s="1"/>
  <c r="AI56" i="3"/>
  <c r="AF56" i="3"/>
  <c r="AE56" i="3"/>
  <c r="AC56" i="3"/>
  <c r="V56" i="3"/>
  <c r="W56" i="3" s="1"/>
  <c r="J56" i="3"/>
  <c r="I56" i="3"/>
  <c r="I55" i="3" s="1"/>
  <c r="AJ55" i="3"/>
  <c r="AI55" i="3"/>
  <c r="AF55" i="3"/>
  <c r="AE55" i="3"/>
  <c r="AC55" i="3"/>
  <c r="D17" i="4" s="1"/>
  <c r="AA55" i="3"/>
  <c r="AK55" i="3" s="1"/>
  <c r="AK54" i="3"/>
  <c r="AL54" i="3" s="1"/>
  <c r="AI54" i="3"/>
  <c r="AF54" i="3"/>
  <c r="AE54" i="3"/>
  <c r="AC54" i="3"/>
  <c r="V54" i="3"/>
  <c r="W54" i="3" s="1"/>
  <c r="J54" i="3"/>
  <c r="I54" i="3"/>
  <c r="AK53" i="3"/>
  <c r="AL53" i="3" s="1"/>
  <c r="AI53" i="3"/>
  <c r="AF53" i="3"/>
  <c r="AE53" i="3"/>
  <c r="AC53" i="3"/>
  <c r="V53" i="3"/>
  <c r="W53" i="3" s="1"/>
  <c r="J53" i="3"/>
  <c r="AK52" i="3"/>
  <c r="AL52" i="3" s="1"/>
  <c r="AI52" i="3"/>
  <c r="AF52" i="3"/>
  <c r="AE52" i="3"/>
  <c r="AC52" i="3"/>
  <c r="V52" i="3"/>
  <c r="W52" i="3" s="1"/>
  <c r="J52" i="3"/>
  <c r="I52" i="3"/>
  <c r="AK51" i="3"/>
  <c r="AJ51" i="3"/>
  <c r="AI51" i="3"/>
  <c r="AF51" i="3"/>
  <c r="AE51" i="3"/>
  <c r="AC51" i="3"/>
  <c r="D16" i="4" s="1"/>
  <c r="G51" i="3"/>
  <c r="AH50" i="3"/>
  <c r="AI50" i="3" s="1"/>
  <c r="AG50" i="3"/>
  <c r="AF50" i="3"/>
  <c r="AE50" i="3"/>
  <c r="E15" i="4" s="1"/>
  <c r="AK49" i="3"/>
  <c r="AL49" i="3" s="1"/>
  <c r="AI49" i="3"/>
  <c r="AF49" i="3"/>
  <c r="AE49" i="3"/>
  <c r="AC49" i="3"/>
  <c r="V49" i="3"/>
  <c r="W49" i="3" s="1"/>
  <c r="I49" i="3"/>
  <c r="AK48" i="3"/>
  <c r="AL48" i="3" s="1"/>
  <c r="AI48" i="3"/>
  <c r="AF48" i="3"/>
  <c r="AE48" i="3"/>
  <c r="AC48" i="3"/>
  <c r="V48" i="3"/>
  <c r="W48" i="3" s="1"/>
  <c r="I48" i="3"/>
  <c r="AK47" i="3"/>
  <c r="AL47" i="3" s="1"/>
  <c r="AI47" i="3"/>
  <c r="AF47" i="3"/>
  <c r="AE47" i="3"/>
  <c r="AC47" i="3"/>
  <c r="V47" i="3"/>
  <c r="W47" i="3" s="1"/>
  <c r="I47" i="3"/>
  <c r="AK46" i="3"/>
  <c r="AL46" i="3" s="1"/>
  <c r="AI46" i="3"/>
  <c r="AF46" i="3"/>
  <c r="AE46" i="3"/>
  <c r="AC46" i="3"/>
  <c r="V46" i="3"/>
  <c r="W46" i="3" s="1"/>
  <c r="AK45" i="3"/>
  <c r="AL45" i="3" s="1"/>
  <c r="AI45" i="3"/>
  <c r="AF45" i="3"/>
  <c r="AE45" i="3"/>
  <c r="AC45" i="3"/>
  <c r="W45" i="3"/>
  <c r="AK44" i="3"/>
  <c r="AL44" i="3" s="1"/>
  <c r="AI44" i="3"/>
  <c r="AF44" i="3"/>
  <c r="AE44" i="3"/>
  <c r="AC44" i="3"/>
  <c r="W44" i="3"/>
  <c r="I44" i="3"/>
  <c r="AK43" i="3"/>
  <c r="AL43" i="3" s="1"/>
  <c r="AI43" i="3"/>
  <c r="AF43" i="3"/>
  <c r="AE43" i="3"/>
  <c r="AC43" i="3"/>
  <c r="V43" i="3"/>
  <c r="W43" i="3" s="1"/>
  <c r="AK42" i="3"/>
  <c r="AL42" i="3" s="1"/>
  <c r="AI42" i="3"/>
  <c r="AF42" i="3"/>
  <c r="AE42" i="3"/>
  <c r="AC42" i="3"/>
  <c r="V42" i="3"/>
  <c r="W42" i="3" s="1"/>
  <c r="J42" i="3"/>
  <c r="I42" i="3"/>
  <c r="AK41" i="3"/>
  <c r="AL41" i="3" s="1"/>
  <c r="AI41" i="3"/>
  <c r="AF41" i="3"/>
  <c r="AE41" i="3"/>
  <c r="AC41" i="3"/>
  <c r="V41" i="3"/>
  <c r="W41" i="3" s="1"/>
  <c r="I41" i="3"/>
  <c r="AK40" i="3"/>
  <c r="AJ40" i="3"/>
  <c r="AI40" i="3"/>
  <c r="AF40" i="3"/>
  <c r="AE40" i="3"/>
  <c r="E13" i="4" s="1"/>
  <c r="D13" i="4"/>
  <c r="AK39" i="3"/>
  <c r="AL39" i="3" s="1"/>
  <c r="AI39" i="3"/>
  <c r="AF39" i="3"/>
  <c r="AE39" i="3"/>
  <c r="AC39" i="3"/>
  <c r="V39" i="3"/>
  <c r="W39" i="3" s="1"/>
  <c r="J39" i="3"/>
  <c r="I39" i="3"/>
  <c r="AK38" i="3"/>
  <c r="AL38" i="3" s="1"/>
  <c r="AI38" i="3"/>
  <c r="AF38" i="3"/>
  <c r="AE38" i="3"/>
  <c r="AC38" i="3"/>
  <c r="V38" i="3"/>
  <c r="W38" i="3" s="1"/>
  <c r="J38" i="3"/>
  <c r="I38" i="3"/>
  <c r="AK37" i="3"/>
  <c r="AL37" i="3" s="1"/>
  <c r="AI37" i="3"/>
  <c r="AF37" i="3"/>
  <c r="V37" i="3"/>
  <c r="W37" i="3" s="1"/>
  <c r="J37" i="3"/>
  <c r="I37" i="3"/>
  <c r="AK36" i="3"/>
  <c r="AL36" i="3" s="1"/>
  <c r="AI36" i="3"/>
  <c r="AF36" i="3"/>
  <c r="AE36" i="3"/>
  <c r="AC36" i="3"/>
  <c r="V36" i="3"/>
  <c r="W36" i="3" s="1"/>
  <c r="AK35" i="3"/>
  <c r="AL35" i="3" s="1"/>
  <c r="AI35" i="3"/>
  <c r="AF35" i="3"/>
  <c r="AE35" i="3"/>
  <c r="AC35" i="3"/>
  <c r="V35" i="3"/>
  <c r="W35" i="3" s="1"/>
  <c r="J35" i="3"/>
  <c r="I35" i="3"/>
  <c r="AK34" i="3"/>
  <c r="AJ34" i="3"/>
  <c r="AI34" i="3"/>
  <c r="AF34" i="3"/>
  <c r="AE34" i="3"/>
  <c r="E11" i="4" s="1"/>
  <c r="AC34" i="3"/>
  <c r="D11" i="4" s="1"/>
  <c r="AK33" i="3"/>
  <c r="AL33" i="3" s="1"/>
  <c r="AI33" i="3"/>
  <c r="AF33" i="3"/>
  <c r="AE33" i="3"/>
  <c r="AC33" i="3"/>
  <c r="V33" i="3"/>
  <c r="W33" i="3" s="1"/>
  <c r="I33" i="3"/>
  <c r="AK32" i="3"/>
  <c r="AL32" i="3" s="1"/>
  <c r="AI32" i="3"/>
  <c r="AF32" i="3"/>
  <c r="V32" i="3"/>
  <c r="W32" i="3" s="1"/>
  <c r="J32" i="3"/>
  <c r="I32" i="3"/>
  <c r="AK31" i="3"/>
  <c r="AL31" i="3" s="1"/>
  <c r="AI31" i="3"/>
  <c r="AF31" i="3"/>
  <c r="AE31" i="3"/>
  <c r="AC31" i="3"/>
  <c r="V31" i="3"/>
  <c r="W31" i="3" s="1"/>
  <c r="AK30" i="3"/>
  <c r="AL30" i="3" s="1"/>
  <c r="AI30" i="3"/>
  <c r="AF30" i="3"/>
  <c r="AE30" i="3"/>
  <c r="AC30" i="3"/>
  <c r="V30" i="3"/>
  <c r="W30" i="3" s="1"/>
  <c r="J30" i="3"/>
  <c r="AK29" i="3"/>
  <c r="AL29" i="3" s="1"/>
  <c r="AI29" i="3"/>
  <c r="AF29" i="3"/>
  <c r="AE29" i="3"/>
  <c r="AC29" i="3"/>
  <c r="V29" i="3"/>
  <c r="W29" i="3" s="1"/>
  <c r="J29" i="3"/>
  <c r="AJ28" i="3"/>
  <c r="AI28" i="3"/>
  <c r="AF28" i="3"/>
  <c r="AE28" i="3"/>
  <c r="E9" i="4" s="1"/>
  <c r="AC28" i="3"/>
  <c r="D9" i="4" s="1"/>
  <c r="AA28" i="3"/>
  <c r="AK28" i="3" s="1"/>
  <c r="AK27" i="3"/>
  <c r="AL27" i="3" s="1"/>
  <c r="AI27" i="3"/>
  <c r="AF27" i="3"/>
  <c r="AE27" i="3"/>
  <c r="AC27" i="3"/>
  <c r="V27" i="3"/>
  <c r="W27" i="3" s="1"/>
  <c r="J27" i="3"/>
  <c r="I27" i="3"/>
  <c r="AK26" i="3"/>
  <c r="AL26" i="3" s="1"/>
  <c r="AI26" i="3"/>
  <c r="AF26" i="3"/>
  <c r="AE26" i="3"/>
  <c r="AC26" i="3"/>
  <c r="V26" i="3"/>
  <c r="W26" i="3" s="1"/>
  <c r="J26" i="3"/>
  <c r="AK25" i="3"/>
  <c r="AL25" i="3" s="1"/>
  <c r="AI25" i="3"/>
  <c r="AF25" i="3"/>
  <c r="AE25" i="3"/>
  <c r="AC25" i="3"/>
  <c r="V25" i="3"/>
  <c r="W25" i="3" s="1"/>
  <c r="J25" i="3"/>
  <c r="AK24" i="3"/>
  <c r="AL24" i="3" s="1"/>
  <c r="AI24" i="3"/>
  <c r="AF24" i="3"/>
  <c r="AE24" i="3"/>
  <c r="AC24" i="3"/>
  <c r="V24" i="3"/>
  <c r="W24" i="3" s="1"/>
  <c r="J24" i="3"/>
  <c r="I24" i="3"/>
  <c r="AK23" i="3"/>
  <c r="AL23" i="3" s="1"/>
  <c r="AI23" i="3"/>
  <c r="AF23" i="3"/>
  <c r="V23" i="3"/>
  <c r="W23" i="3" s="1"/>
  <c r="J23" i="3"/>
  <c r="I23" i="3"/>
  <c r="AK22" i="3"/>
  <c r="AL22" i="3" s="1"/>
  <c r="AI22" i="3"/>
  <c r="AF22" i="3"/>
  <c r="AE22" i="3"/>
  <c r="AC22" i="3"/>
  <c r="V22" i="3"/>
  <c r="W22" i="3" s="1"/>
  <c r="J22" i="3"/>
  <c r="AK21" i="3"/>
  <c r="AL21" i="3" s="1"/>
  <c r="AI21" i="3"/>
  <c r="AF21" i="3"/>
  <c r="AE21" i="3"/>
  <c r="AC21" i="3"/>
  <c r="V21" i="3"/>
  <c r="W21" i="3" s="1"/>
  <c r="J21" i="3"/>
  <c r="I21" i="3"/>
  <c r="AJ20" i="3"/>
  <c r="AI20" i="3"/>
  <c r="AF20" i="3"/>
  <c r="AE20" i="3"/>
  <c r="E7" i="4" s="1"/>
  <c r="AC20" i="3"/>
  <c r="D7" i="4" s="1"/>
  <c r="AK19" i="3"/>
  <c r="AL19" i="3" s="1"/>
  <c r="AF19" i="3"/>
  <c r="AE19" i="3"/>
  <c r="AC19" i="3"/>
  <c r="V19" i="3"/>
  <c r="W19" i="3" s="1"/>
  <c r="AK18" i="3"/>
  <c r="AL18" i="3" s="1"/>
  <c r="AF18" i="3"/>
  <c r="AE18" i="3"/>
  <c r="AC18" i="3"/>
  <c r="V18" i="3"/>
  <c r="W18" i="3" s="1"/>
  <c r="J18" i="3"/>
  <c r="I18" i="3"/>
  <c r="AK17" i="3"/>
  <c r="AL17" i="3" s="1"/>
  <c r="AF17" i="3"/>
  <c r="AE17" i="3"/>
  <c r="AC17" i="3"/>
  <c r="V17" i="3"/>
  <c r="W17" i="3" s="1"/>
  <c r="J17" i="3"/>
  <c r="I17" i="3"/>
  <c r="AK16" i="3"/>
  <c r="AJ16" i="3"/>
  <c r="AI16" i="3"/>
  <c r="AF16" i="3"/>
  <c r="AE16" i="3"/>
  <c r="E5" i="4" s="1"/>
  <c r="AC16" i="3"/>
  <c r="D5" i="4" s="1"/>
  <c r="AK15" i="3"/>
  <c r="AL15" i="3" s="1"/>
  <c r="AF15" i="3"/>
  <c r="AE15" i="3"/>
  <c r="AC15" i="3"/>
  <c r="V15" i="3"/>
  <c r="W15" i="3" s="1"/>
  <c r="J15" i="3"/>
  <c r="I15" i="3"/>
  <c r="AK14" i="3"/>
  <c r="AL14" i="3" s="1"/>
  <c r="AF14" i="3"/>
  <c r="AE14" i="3"/>
  <c r="AC14" i="3"/>
  <c r="V14" i="3"/>
  <c r="W14" i="3" s="1"/>
  <c r="J14" i="3"/>
  <c r="I14" i="3"/>
  <c r="AK13" i="3"/>
  <c r="AL13" i="3" s="1"/>
  <c r="AF13" i="3"/>
  <c r="AE13" i="3"/>
  <c r="AC13" i="3"/>
  <c r="V13" i="3"/>
  <c r="W13" i="3" s="1"/>
  <c r="J13" i="3"/>
  <c r="AK12" i="3"/>
  <c r="AL12" i="3" s="1"/>
  <c r="AF12" i="3"/>
  <c r="AE12" i="3"/>
  <c r="AC12" i="3"/>
  <c r="V12" i="3"/>
  <c r="W12" i="3" s="1"/>
  <c r="AK11" i="3"/>
  <c r="AL11" i="3" s="1"/>
  <c r="AF11" i="3"/>
  <c r="AE11" i="3"/>
  <c r="AC11" i="3"/>
  <c r="V11" i="3"/>
  <c r="W11" i="3" s="1"/>
  <c r="J11" i="3"/>
  <c r="I11" i="3"/>
  <c r="AK10" i="3"/>
  <c r="AL10" i="3" s="1"/>
  <c r="AF10" i="3"/>
  <c r="AE10" i="3"/>
  <c r="AC10" i="3"/>
  <c r="V10" i="3"/>
  <c r="W10" i="3" s="1"/>
  <c r="J10" i="3"/>
  <c r="I10" i="3"/>
  <c r="AK9" i="3"/>
  <c r="AL9" i="3" s="1"/>
  <c r="AF9" i="3"/>
  <c r="AE9" i="3"/>
  <c r="AC9" i="3"/>
  <c r="V9" i="3"/>
  <c r="W9" i="3" s="1"/>
  <c r="J9" i="3"/>
  <c r="I9" i="3"/>
  <c r="AK8" i="3"/>
  <c r="AJ8" i="3"/>
  <c r="AI8" i="3"/>
  <c r="AF8" i="3"/>
  <c r="AE8" i="3"/>
  <c r="E4" i="4" s="1"/>
  <c r="AC8" i="3"/>
  <c r="D4" i="4" s="1"/>
  <c r="AH7" i="3"/>
  <c r="AG7" i="3"/>
  <c r="AG6" i="3" s="1"/>
  <c r="AE7" i="3"/>
  <c r="E3" i="4" s="1"/>
  <c r="A2" i="3"/>
  <c r="J71" i="3" l="1"/>
  <c r="C24" i="4" s="1"/>
  <c r="AJ124" i="3"/>
  <c r="AJ123" i="3" s="1"/>
  <c r="J28" i="3"/>
  <c r="C9" i="4" s="1"/>
  <c r="AA124" i="3"/>
  <c r="AA123" i="3" s="1"/>
  <c r="AA50" i="3"/>
  <c r="J51" i="3"/>
  <c r="C16" i="4" s="1"/>
  <c r="W125" i="3"/>
  <c r="AL28" i="3"/>
  <c r="W51" i="3"/>
  <c r="I90" i="3"/>
  <c r="I140" i="3"/>
  <c r="J40" i="3"/>
  <c r="C13" i="4" s="1"/>
  <c r="I130" i="3"/>
  <c r="I216" i="3"/>
  <c r="AL55" i="3"/>
  <c r="I28" i="3"/>
  <c r="W55" i="3"/>
  <c r="J140" i="3"/>
  <c r="C44" i="4" s="1"/>
  <c r="J59" i="3"/>
  <c r="C19" i="4" s="1"/>
  <c r="AI65" i="3"/>
  <c r="J130" i="3"/>
  <c r="C39" i="4" s="1"/>
  <c r="W66" i="3"/>
  <c r="W153" i="3"/>
  <c r="I209" i="3"/>
  <c r="W102" i="3"/>
  <c r="I199" i="3"/>
  <c r="J199" i="3"/>
  <c r="C58" i="4" s="1"/>
  <c r="AI7" i="3"/>
  <c r="AL16" i="3"/>
  <c r="W130" i="3"/>
  <c r="AL135" i="3"/>
  <c r="J183" i="3"/>
  <c r="C54" i="4" s="1"/>
  <c r="W146" i="3"/>
  <c r="I8" i="3"/>
  <c r="I20" i="3"/>
  <c r="W71" i="3"/>
  <c r="W85" i="3"/>
  <c r="J125" i="3"/>
  <c r="C38" i="4" s="1"/>
  <c r="AL130" i="3"/>
  <c r="AI139" i="3"/>
  <c r="J20" i="3"/>
  <c r="C7" i="4" s="1"/>
  <c r="I34" i="3"/>
  <c r="J102" i="3"/>
  <c r="C32" i="4" s="1"/>
  <c r="I125" i="3"/>
  <c r="I124" i="3" s="1"/>
  <c r="I123" i="3" s="1"/>
  <c r="W140" i="3"/>
  <c r="I159" i="3"/>
  <c r="W135" i="3"/>
  <c r="AH6" i="3"/>
  <c r="J8" i="3"/>
  <c r="C4" i="4" s="1"/>
  <c r="J16" i="3"/>
  <c r="C5" i="4" s="1"/>
  <c r="W20" i="3"/>
  <c r="J55" i="3"/>
  <c r="C17" i="4" s="1"/>
  <c r="AL71" i="3"/>
  <c r="AL102" i="3"/>
  <c r="AI106" i="3"/>
  <c r="AL125" i="3"/>
  <c r="AL140" i="3"/>
  <c r="AL153" i="3"/>
  <c r="W199" i="3"/>
  <c r="AI208" i="3"/>
  <c r="W16" i="3"/>
  <c r="I59" i="3"/>
  <c r="I76" i="3"/>
  <c r="I102" i="3"/>
  <c r="I51" i="3"/>
  <c r="AL85" i="3"/>
  <c r="I85" i="3"/>
  <c r="AH138" i="3"/>
  <c r="AI138" i="3" s="1"/>
  <c r="I146" i="3"/>
  <c r="I139" i="3" s="1"/>
  <c r="I138" i="3" s="1"/>
  <c r="I16" i="3"/>
  <c r="AL34" i="3"/>
  <c r="J85" i="3"/>
  <c r="C28" i="4" s="1"/>
  <c r="W90" i="3"/>
  <c r="I107" i="3"/>
  <c r="I106" i="3" s="1"/>
  <c r="AI123" i="3"/>
  <c r="J172" i="3"/>
  <c r="C52" i="4" s="1"/>
  <c r="J209" i="3"/>
  <c r="C63" i="4" s="1"/>
  <c r="W34" i="3"/>
  <c r="AK20" i="3"/>
  <c r="AL20" i="3" s="1"/>
  <c r="O123" i="3"/>
  <c r="E37" i="4"/>
  <c r="E17" i="4"/>
  <c r="E16" i="4"/>
  <c r="AE106" i="3"/>
  <c r="E34" i="4" s="1"/>
  <c r="AA7" i="3"/>
  <c r="AA6" i="3" s="1"/>
  <c r="AC106" i="3"/>
  <c r="D34" i="4" s="1"/>
  <c r="L123" i="3"/>
  <c r="AE123" i="3"/>
  <c r="E36" i="4" s="1"/>
  <c r="AK124" i="3"/>
  <c r="AL124" i="3" s="1"/>
  <c r="AF123" i="3"/>
  <c r="AL107" i="3"/>
  <c r="AF6" i="3"/>
  <c r="I208" i="3"/>
  <c r="AL183" i="3"/>
  <c r="AC124" i="3"/>
  <c r="M123" i="3" s="1"/>
  <c r="AF106" i="3"/>
  <c r="AL106" i="3"/>
  <c r="AL66" i="3"/>
  <c r="AC50" i="3"/>
  <c r="D15" i="4" s="1"/>
  <c r="J146" i="3"/>
  <c r="C45" i="4" s="1"/>
  <c r="J107" i="3"/>
  <c r="C35" i="4" s="1"/>
  <c r="I40" i="3"/>
  <c r="AJ7" i="3"/>
  <c r="W8" i="3"/>
  <c r="AJ208" i="3"/>
  <c r="W216" i="3"/>
  <c r="AG157" i="3"/>
  <c r="AG221" i="3" s="1"/>
  <c r="AC208" i="3"/>
  <c r="D62" i="4" s="1"/>
  <c r="AL216" i="3"/>
  <c r="W209" i="3"/>
  <c r="W208" i="3" s="1"/>
  <c r="AL199" i="3"/>
  <c r="AI158" i="3"/>
  <c r="I203" i="3"/>
  <c r="W191" i="3"/>
  <c r="AJ158" i="3"/>
  <c r="I183" i="3"/>
  <c r="AH157" i="3"/>
  <c r="J191" i="3"/>
  <c r="C56" i="4" s="1"/>
  <c r="W172" i="3"/>
  <c r="I172" i="3"/>
  <c r="AA157" i="3"/>
  <c r="AJ65" i="3"/>
  <c r="AJ64" i="3" s="1"/>
  <c r="W76" i="3"/>
  <c r="I71" i="3"/>
  <c r="AI6" i="3"/>
  <c r="AL40" i="3"/>
  <c r="J34" i="3"/>
  <c r="C11" i="4" s="1"/>
  <c r="W40" i="3"/>
  <c r="AC7" i="3"/>
  <c r="D3" i="4" s="1"/>
  <c r="C23" i="4"/>
  <c r="W28" i="3"/>
  <c r="AL8" i="3"/>
  <c r="AK59" i="3"/>
  <c r="J76" i="3"/>
  <c r="C26" i="4" s="1"/>
  <c r="W107" i="3"/>
  <c r="W106" i="3" s="1"/>
  <c r="AE139" i="3"/>
  <c r="E43" i="4" s="1"/>
  <c r="AF139" i="3"/>
  <c r="AE138" i="3"/>
  <c r="E42" i="4" s="1"/>
  <c r="J159" i="3"/>
  <c r="AJ50" i="3"/>
  <c r="AL76" i="3"/>
  <c r="AL191" i="3"/>
  <c r="AL209" i="3"/>
  <c r="AK208" i="3"/>
  <c r="AF7" i="3"/>
  <c r="AL51" i="3"/>
  <c r="W59" i="3"/>
  <c r="AH64" i="3"/>
  <c r="AI64" i="3" s="1"/>
  <c r="J90" i="3"/>
  <c r="C30" i="4" s="1"/>
  <c r="Q123" i="3"/>
  <c r="AI124" i="3"/>
  <c r="S123" i="3" s="1"/>
  <c r="AJ139" i="3"/>
  <c r="AJ138" i="3" s="1"/>
  <c r="AK139" i="3"/>
  <c r="AL146" i="3"/>
  <c r="W159" i="3"/>
  <c r="W183" i="3"/>
  <c r="AL205" i="3"/>
  <c r="AK203" i="3"/>
  <c r="AL203" i="3" s="1"/>
  <c r="J216" i="3"/>
  <c r="C64" i="4" s="1"/>
  <c r="AC139" i="3"/>
  <c r="D43" i="4" s="1"/>
  <c r="J203" i="3"/>
  <c r="C60" i="4" s="1"/>
  <c r="AC138" i="3"/>
  <c r="D42" i="4" s="1"/>
  <c r="I50" i="3" l="1"/>
  <c r="AA221" i="3"/>
  <c r="AK123" i="3"/>
  <c r="AL123" i="3" s="1"/>
  <c r="W124" i="3"/>
  <c r="W123" i="3" s="1"/>
  <c r="J124" i="3"/>
  <c r="C37" i="4" s="1"/>
  <c r="I7" i="3"/>
  <c r="I6" i="3" s="1"/>
  <c r="AL208" i="3"/>
  <c r="W50" i="3"/>
  <c r="W139" i="3"/>
  <c r="W138" i="3" s="1"/>
  <c r="J50" i="3"/>
  <c r="C15" i="4" s="1"/>
  <c r="W65" i="3"/>
  <c r="W64" i="3" s="1"/>
  <c r="I65" i="3"/>
  <c r="I64" i="3" s="1"/>
  <c r="AJ157" i="3"/>
  <c r="I158" i="3"/>
  <c r="I157" i="3" s="1"/>
  <c r="AJ6" i="3"/>
  <c r="J139" i="3"/>
  <c r="AK7" i="3"/>
  <c r="AL7" i="3" s="1"/>
  <c r="D37" i="4"/>
  <c r="AC123" i="3"/>
  <c r="D36" i="4" s="1"/>
  <c r="AC6" i="3"/>
  <c r="D2" i="4" s="1"/>
  <c r="AE6" i="3"/>
  <c r="E2" i="4" s="1"/>
  <c r="J106" i="3"/>
  <c r="C34" i="4" s="1"/>
  <c r="W7" i="3"/>
  <c r="AI157" i="3"/>
  <c r="W158" i="3"/>
  <c r="W157" i="3" s="1"/>
  <c r="J208" i="3"/>
  <c r="C62" i="4" s="1"/>
  <c r="AK138" i="3"/>
  <c r="AL138" i="3" s="1"/>
  <c r="AL139" i="3"/>
  <c r="AF138" i="3"/>
  <c r="AL59" i="3"/>
  <c r="AK50" i="3"/>
  <c r="C51" i="4"/>
  <c r="J158" i="3"/>
  <c r="AH221" i="3"/>
  <c r="AI221" i="3" s="1"/>
  <c r="J7" i="3"/>
  <c r="AD221" i="3"/>
  <c r="J65" i="3"/>
  <c r="J123" i="3" l="1"/>
  <c r="C36" i="4" s="1"/>
  <c r="AJ221" i="3"/>
  <c r="W6" i="3"/>
  <c r="W221" i="3" s="1"/>
  <c r="I221" i="3"/>
  <c r="J138" i="3"/>
  <c r="C42" i="4" s="1"/>
  <c r="C43" i="4"/>
  <c r="AL50" i="3"/>
  <c r="AK6" i="3"/>
  <c r="C50" i="4"/>
  <c r="J157" i="3"/>
  <c r="C49" i="4" s="1"/>
  <c r="C3" i="4"/>
  <c r="J6" i="3"/>
  <c r="C22" i="4"/>
  <c r="J64" i="3"/>
  <c r="C21" i="4" s="1"/>
  <c r="AL6" i="3" l="1"/>
  <c r="C2" i="4"/>
  <c r="J221" i="3"/>
  <c r="C65" i="4" s="1"/>
  <c r="AE90" i="3" l="1"/>
  <c r="E30" i="4" s="1"/>
  <c r="AE65" i="3" l="1"/>
  <c r="E22" i="4" s="1"/>
  <c r="AF90" i="3" l="1"/>
  <c r="AK90" i="3"/>
  <c r="AC90" i="3"/>
  <c r="D30" i="4" s="1"/>
  <c r="AE64" i="3"/>
  <c r="E21" i="4" s="1"/>
  <c r="AF65" i="3" l="1"/>
  <c r="AC65" i="3"/>
  <c r="D22" i="4" s="1"/>
  <c r="AL90" i="3"/>
  <c r="AK65" i="3"/>
  <c r="AK64" i="3" l="1"/>
  <c r="AL65" i="3"/>
  <c r="AF64" i="3"/>
  <c r="AC64" i="3"/>
  <c r="D21" i="4" s="1"/>
  <c r="AL64" i="3" l="1"/>
  <c r="AE172" i="3"/>
  <c r="E52" i="4" s="1"/>
  <c r="AC172" i="3" l="1"/>
  <c r="D52" i="4" s="1"/>
  <c r="AK172" i="3"/>
  <c r="AL172" i="3" s="1"/>
  <c r="AF172" i="3"/>
  <c r="AE159" i="3" l="1"/>
  <c r="E51" i="4" s="1"/>
  <c r="AC159" i="3"/>
  <c r="D51" i="4" s="1"/>
  <c r="AK159" i="3"/>
  <c r="AF159" i="3"/>
  <c r="AL159" i="3" l="1"/>
  <c r="AK158" i="3"/>
  <c r="AC158" i="3"/>
  <c r="D50" i="4" s="1"/>
  <c r="AF158" i="3"/>
  <c r="AE158" i="3"/>
  <c r="E50" i="4" s="1"/>
  <c r="AF157" i="3" l="1"/>
  <c r="AB221" i="3"/>
  <c r="AC157" i="3"/>
  <c r="D49" i="4" s="1"/>
  <c r="Z221" i="3"/>
  <c r="AE221" i="3" s="1"/>
  <c r="E65" i="4" s="1"/>
  <c r="AE157" i="3"/>
  <c r="E49" i="4" s="1"/>
  <c r="AK157" i="3"/>
  <c r="AL158" i="3"/>
  <c r="AL157" i="3" l="1"/>
  <c r="AK221" i="3"/>
  <c r="AL221" i="3" s="1"/>
  <c r="AF221" i="3"/>
  <c r="AC221" i="3"/>
  <c r="D65" i="4" s="1"/>
</calcChain>
</file>

<file path=xl/comments1.xml><?xml version="1.0" encoding="utf-8"?>
<comments xmlns="http://schemas.openxmlformats.org/spreadsheetml/2006/main">
  <authors>
    <author>Alex</author>
  </authors>
  <commentList>
    <comment ref="F26" authorId="0" shapeId="0">
      <text>
        <r>
          <rPr>
            <b/>
            <sz val="9"/>
            <color indexed="81"/>
            <rFont val="Tahoma"/>
            <family val="2"/>
          </rPr>
          <t>Alex:</t>
        </r>
        <r>
          <rPr>
            <sz val="9"/>
            <color indexed="81"/>
            <rFont val="Tahoma"/>
            <family val="2"/>
          </rPr>
          <t xml:space="preserve">
Reiterar</t>
        </r>
      </text>
    </comment>
  </commentList>
</comments>
</file>

<file path=xl/comments2.xml><?xml version="1.0" encoding="utf-8"?>
<comments xmlns="http://schemas.openxmlformats.org/spreadsheetml/2006/main">
  <authors>
    <author>Usuario</author>
  </authors>
  <commentList>
    <comment ref="K35" authorId="0" shapeId="0">
      <text>
        <r>
          <rPr>
            <b/>
            <sz val="9"/>
            <color indexed="81"/>
            <rFont val="Tahoma"/>
            <family val="2"/>
          </rPr>
          <t>Usuario:</t>
        </r>
        <r>
          <rPr>
            <sz val="9"/>
            <color indexed="81"/>
            <rFont val="Tahoma"/>
            <family val="2"/>
          </rPr>
          <t xml:space="preserve">
Complementar descripción, que sorportan los pagos hechos?</t>
        </r>
      </text>
    </comment>
    <comment ref="O35" authorId="0" shapeId="0">
      <text>
        <r>
          <rPr>
            <b/>
            <sz val="9"/>
            <color indexed="81"/>
            <rFont val="Tahoma"/>
            <family val="2"/>
          </rPr>
          <t>Usuario:</t>
        </r>
        <r>
          <rPr>
            <sz val="9"/>
            <color indexed="81"/>
            <rFont val="Tahoma"/>
            <family val="2"/>
          </rPr>
          <t xml:space="preserve">
Revisar, no se puede liquidar sin haber recibido productos.</t>
        </r>
      </text>
    </comment>
  </commentList>
</comments>
</file>

<file path=xl/comments3.xml><?xml version="1.0" encoding="utf-8"?>
<comments xmlns="http://schemas.openxmlformats.org/spreadsheetml/2006/main">
  <authors>
    <author>Usuario</author>
    <author>Tesoreria</author>
    <author>IVAN DARIO RAMIREZ B</author>
  </authors>
  <commentList>
    <comment ref="P7" authorId="0" shapeId="0">
      <text>
        <r>
          <rPr>
            <b/>
            <sz val="9"/>
            <color indexed="81"/>
            <rFont val="Tahoma"/>
            <family val="2"/>
          </rPr>
          <t xml:space="preserve">Usuario:
</t>
        </r>
        <r>
          <rPr>
            <sz val="9"/>
            <color indexed="81"/>
            <rFont val="Tahoma"/>
            <family val="2"/>
          </rPr>
          <t>este valor + FCA debe coincidir con lo presupuestado para funcionamiento en reporte de gastos</t>
        </r>
      </text>
    </comment>
    <comment ref="Q7" authorId="0" shapeId="0">
      <text>
        <r>
          <rPr>
            <b/>
            <sz val="9"/>
            <color indexed="81"/>
            <rFont val="Tahoma"/>
            <family val="2"/>
          </rPr>
          <t>Usuario:</t>
        </r>
        <r>
          <rPr>
            <sz val="9"/>
            <color indexed="81"/>
            <rFont val="Tahoma"/>
            <family val="2"/>
          </rPr>
          <t xml:space="preserve">
Coincide con reporte de gastos y anexo 1 </t>
        </r>
      </text>
    </comment>
    <comment ref="R7" authorId="0" shapeId="0">
      <text>
        <r>
          <rPr>
            <b/>
            <sz val="9"/>
            <color indexed="81"/>
            <rFont val="Tahoma"/>
            <family val="2"/>
          </rPr>
          <t>Usuario:</t>
        </r>
        <r>
          <rPr>
            <sz val="9"/>
            <color indexed="81"/>
            <rFont val="Tahoma"/>
            <family val="2"/>
          </rPr>
          <t xml:space="preserve">
Según reporte de gastos deben ser $1.126.015.316</t>
        </r>
      </text>
    </comment>
    <comment ref="M516" authorId="1" shapeId="0">
      <text>
        <r>
          <rPr>
            <b/>
            <sz val="9"/>
            <color indexed="81"/>
            <rFont val="Tahoma"/>
            <family val="2"/>
          </rPr>
          <t>Tesoreria:</t>
        </r>
        <r>
          <rPr>
            <sz val="9"/>
            <color indexed="81"/>
            <rFont val="Tahoma"/>
            <family val="2"/>
          </rPr>
          <t xml:space="preserve">
Los 20.000.000 corresponden a Multas y Sancioenes-Impuestos </t>
        </r>
      </text>
    </comment>
    <comment ref="K595" authorId="2" shapeId="0">
      <text>
        <r>
          <rPr>
            <b/>
            <sz val="9"/>
            <color indexed="81"/>
            <rFont val="Tahoma"/>
            <family val="2"/>
          </rPr>
          <t>IVAN DARIO RAMIREZ B:</t>
        </r>
        <r>
          <rPr>
            <sz val="9"/>
            <color indexed="81"/>
            <rFont val="Tahoma"/>
            <family val="2"/>
          </rPr>
          <t xml:space="preserve">
aprovecamiento de parques caso CAR</t>
        </r>
      </text>
    </comment>
    <comment ref="K607" authorId="2" shapeId="0">
      <text>
        <r>
          <rPr>
            <b/>
            <sz val="9"/>
            <color indexed="81"/>
            <rFont val="Tahoma"/>
            <family val="2"/>
          </rPr>
          <t>IVAN DARIO RAMIREZ B:</t>
        </r>
        <r>
          <rPr>
            <sz val="9"/>
            <color indexed="81"/>
            <rFont val="Tahoma"/>
            <family val="2"/>
          </rPr>
          <t>CAR CVC Arriendos</t>
        </r>
      </text>
    </comment>
    <comment ref="K898" authorId="2" shapeId="0">
      <text>
        <r>
          <rPr>
            <b/>
            <sz val="9"/>
            <color indexed="81"/>
            <rFont val="Tahoma"/>
            <family val="2"/>
          </rPr>
          <t>IVAN DARIO RAMIREZ B:</t>
        </r>
        <r>
          <rPr>
            <sz val="9"/>
            <color indexed="81"/>
            <rFont val="Tahoma"/>
            <family val="2"/>
          </rPr>
          <t xml:space="preserve">
A dónde se incluyen los convenios</t>
        </r>
      </text>
    </comment>
  </commentList>
</comments>
</file>

<file path=xl/sharedStrings.xml><?xml version="1.0" encoding="utf-8"?>
<sst xmlns="http://schemas.openxmlformats.org/spreadsheetml/2006/main" count="6295" uniqueCount="1668">
  <si>
    <t>ANEXOS INFORME DE SEGUIMIENTO AL PLAN DE ACCIÓN 2020-2023</t>
  </si>
  <si>
    <t>Nombre de la Corporación</t>
  </si>
  <si>
    <t>Corporación Autónoma Regional del Cesar – CORPOCESAR</t>
  </si>
  <si>
    <t>Corporación Autónoma Regional del Alto Magdalena - CAM</t>
  </si>
  <si>
    <t>Periodo a reportar</t>
  </si>
  <si>
    <t>2021-II</t>
  </si>
  <si>
    <t>Corporación Autónoma Regional de Cundinamarca – CAR</t>
  </si>
  <si>
    <t>Nombre de la persona responsable del reporte</t>
  </si>
  <si>
    <t>ADRIANA GARCIA AREVALO</t>
  </si>
  <si>
    <t>Corporación Autónoma Regional del Canal del Dique – CARDIQUE</t>
  </si>
  <si>
    <t>Dependencia</t>
  </si>
  <si>
    <t xml:space="preserve">SUBDIRECCION DE PLANEACION </t>
  </si>
  <si>
    <t>Corporación Autónoma Regional de Sucre – CARSUCRE</t>
  </si>
  <si>
    <t>Cargo</t>
  </si>
  <si>
    <t xml:space="preserve">SUBDIRECTORA DE PLANEACION </t>
  </si>
  <si>
    <t>Corporación Autónoma Regional de Santander – CAS</t>
  </si>
  <si>
    <t>Correo electrónico</t>
  </si>
  <si>
    <t>planeacion@corpocesar.gov.co</t>
  </si>
  <si>
    <t>Corporación para el Desarrollo Sostenible del Norte y el Oriente Amazónico – CDA</t>
  </si>
  <si>
    <t>Teléfono</t>
  </si>
  <si>
    <r>
      <rPr>
        <sz val="11"/>
        <color rgb="FFFFFFFF"/>
        <rFont val="Arial"/>
        <family val="2"/>
      </rPr>
      <t>57+605+557+605+5748960- Fax: 57+605+573718174</t>
    </r>
    <r>
      <rPr>
        <sz val="11"/>
        <color rgb="FFFFFFFF"/>
        <rFont val="Arial"/>
        <family val="2"/>
      </rPr>
      <t>8960- Fax: 57+605+5737181</t>
    </r>
  </si>
  <si>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</si>
  <si>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</si>
  <si>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</si>
  <si>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</si>
  <si>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</si>
  <si>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</si>
  <si>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</si>
  <si>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</si>
  <si>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</si>
  <si>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</si>
  <si>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</si>
  <si>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</si>
  <si>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</si>
  <si>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</si>
  <si>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</si>
  <si>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</si>
  <si>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Risaralda – CARDER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</si>
  <si>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</si>
  <si>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</si>
  <si>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</si>
  <si>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</si>
  <si>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</si>
  <si>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</si>
  <si>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</si>
  <si>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</si>
  <si>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</si>
  <si>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</si>
  <si>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</si>
  <si>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</si>
  <si>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</si>
  <si>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</si>
  <si>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</si>
  <si>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</si>
  <si>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</si>
  <si>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2020-I</t>
  </si>
  <si>
    <t>2020-II</t>
  </si>
  <si>
    <t>2021-I</t>
  </si>
  <si>
    <t>2022-I</t>
  </si>
  <si>
    <t>2022-II</t>
  </si>
  <si>
    <t>2023-I</t>
  </si>
  <si>
    <t>2023-II</t>
  </si>
  <si>
    <t>2024-I</t>
  </si>
  <si>
    <t>2024-II</t>
  </si>
  <si>
    <t>2025-I</t>
  </si>
  <si>
    <t>2025-II</t>
  </si>
  <si>
    <t>3201 – Fortalecimiento del desempeño ambiental de los sectores productivos.</t>
  </si>
  <si>
    <t>Porcentaje de avance en la formulación y/o ajuste de los Planes de Ordenación y Manejo de Cuencas (POMCAS), Planes de Manejo de Acuíferos (PMA) y Planes de Manejo de Microcuencas (PMM)</t>
  </si>
  <si>
    <t>3202 – Conservación de la biodiversidad y sus servicios ecosistémicos.</t>
  </si>
  <si>
    <t>Porcentaje de cuerpos de agua con planes de ordenamiento del recurso hídrico (PORH) adoptados</t>
  </si>
  <si>
    <t>3203 – Gestión integral del recurso hídrico.</t>
  </si>
  <si>
    <t>Porcentaje de Planes de Saneamiento y Manejo de Vertimientos (PSMV) con seguimiento</t>
  </si>
  <si>
    <t>3204 – Gestión de la información y el conocimiento ambiental.</t>
  </si>
  <si>
    <t>Porcentaje de cuerpos de agua con reglamentación del uso de las aguas</t>
  </si>
  <si>
    <t>3205 – Ordenamiento ambiental territorial.</t>
  </si>
  <si>
    <t>Porcentaje de Programas de Uso Eficiente y Ahorro del Agua (PUEAA) con seguimiento</t>
  </si>
  <si>
    <t>3206 – Gestión del cambio climático para un desarrollo bajo en carbono y resiliente al clima.</t>
  </si>
  <si>
    <t>Porcentaje de Planes de Ordenación y Manejo de Cuencas (POMCAS), Planes de Manejo de Acuíferos (PMA) y Planes de Manejo de Microcuencas (PMM) en ejecución</t>
  </si>
  <si>
    <t>3207 – Gestión integral de mares, costas y recursos acuáticos.</t>
  </si>
  <si>
    <t>Porcentaje de entes territoriales asesorados en la incorporación, planificación y ejecución de acciones relacionadas con cambio climático en el marco de los instrumentos de planificación territorial</t>
  </si>
  <si>
    <t>3208 – Educación Ambiental.</t>
  </si>
  <si>
    <t>Porcentaje de suelos degradados en recuperación o rehabilitación</t>
  </si>
  <si>
    <t>3299 – Fortalecimiento de la gestión y dirección del Sector Ambiente y Desarrollo Sostenible.</t>
  </si>
  <si>
    <t>Porcentaje de la superficie de áreas protegidas regionales declaradas, homologadas o recategorizadas, inscritas en el RUNAP</t>
  </si>
  <si>
    <t>No Aplica</t>
  </si>
  <si>
    <t>Porcentaje de páramos delimitados por el MADS, con zonificación y régimen de usos adoptados por la CAR</t>
  </si>
  <si>
    <t>Porcentaje de avance en la formulación del Plan de Ordenación Forestal</t>
  </si>
  <si>
    <t>Porcentaje de áreas protegidas con planes de manejo en ejecución</t>
  </si>
  <si>
    <t>Porcentaje de especies amenazadas con medidas de conservación y manejo en ejecución</t>
  </si>
  <si>
    <t>Porcentaje de especies invasoras con medidas de prevención, control y manejo en ejecución</t>
  </si>
  <si>
    <t>Porcentaje de áreas de ecosistemas en restauración, rehabilitación y reforestación</t>
  </si>
  <si>
    <t>Implementación de acciones en manejo integrado de zonas costeras</t>
  </si>
  <si>
    <t>Porcentaje de Planes de Gestión Integral de Residuos Sólidos (PGIRS) con seguimiento a metas de aprovechamiento</t>
  </si>
  <si>
    <t>Porcentaje de sectores con acompañamiento para la reconversión hacia sistemas sostenibles de producción</t>
  </si>
  <si>
    <t>Porcentaje de ejecución de acciones en Gestión Ambiental Urbana</t>
  </si>
  <si>
    <t>Implementación del Programa Regional de Negocios Verdes por la autoridad ambiental</t>
  </si>
  <si>
    <t>Tiempo promedio de trámite para la resolución de autorizaciones ambientales otorgadas por la corporación</t>
  </si>
  <si>
    <t>Porcentaje de autorizaciones ambientales con seguimiento</t>
  </si>
  <si>
    <t>Porcentaje de Procesos Sancionatorios Resueltos</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</si>
  <si>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</si>
  <si>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redes y estaciones de monitoreo en operación</t>
  </si>
  <si>
    <t>Porcentaje de actualización y reporte de la información en el SIAC</t>
  </si>
  <si>
    <t>Ejecución de Acciones en Educación Ambiental</t>
  </si>
  <si>
    <r>
      <rPr>
        <b/>
        <sz val="10"/>
        <color theme="1"/>
        <rFont val="Arial Narrow"/>
        <family val="2"/>
      </rPr>
      <t xml:space="preserve">(1) </t>
    </r>
    <r>
      <rPr>
        <b/>
        <sz val="10"/>
        <color rgb="FFFF0000"/>
        <rFont val="Arial Narrow"/>
        <family val="2"/>
      </rPr>
      <t>LINEAS ESTRATEGICAS</t>
    </r>
    <r>
      <rPr>
        <b/>
        <sz val="10"/>
        <color theme="1"/>
        <rFont val="Arial Narrow"/>
        <family val="2"/>
      </rPr>
      <t xml:space="preserve"> -
PROGRAMAS - PROYECTOS </t>
    </r>
    <r>
      <rPr>
        <b/>
        <sz val="10"/>
        <color rgb="FFFF0000"/>
        <rFont val="Arial Narrow"/>
        <family val="2"/>
      </rPr>
      <t>Y ACTIVIDADES</t>
    </r>
    <r>
      <rPr>
        <b/>
        <sz val="10"/>
        <color theme="1"/>
        <rFont val="Arial Narrow"/>
        <family val="2"/>
      </rPr>
      <t xml:space="preserve"> DEL PLAN DE ACCIÓN 2020-2023
(inserte filas cuando sea necesario)
</t>
    </r>
  </si>
  <si>
    <t>COMPORTAMIENTO META FISICA 
PLAN DE ACCION</t>
  </si>
  <si>
    <t>(25)
OBSERVACIONES</t>
  </si>
  <si>
    <t>(26)
PROGRAMA DE INVERSIÓN PUBLICA A LA QUE APORTA</t>
  </si>
  <si>
    <t>(27)
IMG AL QUE  APORTA</t>
  </si>
  <si>
    <r>
      <rPr>
        <b/>
        <sz val="10"/>
        <color rgb="FF000000"/>
        <rFont val="Arial Narrow"/>
        <family val="2"/>
      </rPr>
      <t xml:space="preserve">(28)
</t>
    </r>
    <r>
      <rPr>
        <b/>
        <sz val="10"/>
        <color rgb="FFFF0000"/>
        <rFont val="Arial Narrow"/>
        <family val="2"/>
      </rPr>
      <t>INDICADOR</t>
    </r>
    <r>
      <rPr>
        <b/>
        <sz val="10"/>
        <color rgb="FF000000"/>
        <rFont val="Arial Narrow"/>
        <family val="2"/>
      </rPr>
      <t xml:space="preserve"> ODS AL QUE LE APORTA</t>
    </r>
  </si>
  <si>
    <t>COD. FUENTE</t>
  </si>
  <si>
    <t>SCRIP</t>
  </si>
  <si>
    <t>RESPONSABLES</t>
  </si>
  <si>
    <t xml:space="preserve">   (2) UNIDAD DE MEDIDA</t>
  </si>
  <si>
    <t>(3)META FISICA ANUAL
 (Según unidad de medida)</t>
  </si>
  <si>
    <t>(4)
AVANCE DE LA META
FISICA  
(Según unidad de medida y Periodo Evaluado)</t>
  </si>
  <si>
    <t>(4A)
AVANCE DEL REZAGO DE LA META
FISICA 
(Según unidad de medida y Periodo Evaluado)</t>
  </si>
  <si>
    <t xml:space="preserve">(5)
PORCENTAJE DE AVANCE 
FISICO %
(Periodo Evaluado)
((4/3)*100)
</t>
  </si>
  <si>
    <t>(5-A) DESCRIPCIÓN DEL AVANCE 
(Se puede describir en texto lo que se desea aclarar del avance númerico respectivo)</t>
  </si>
  <si>
    <t xml:space="preserve">(6) FECHA DE EJECUCION DE  LA EVIDENCIA </t>
  </si>
  <si>
    <t xml:space="preserve">(7) TIPO DE EVIDENCIA </t>
  </si>
  <si>
    <t>(7-A) ACCIONES DE FUNCIONAMIENTO</t>
  </si>
  <si>
    <t>(7-B) ESTADO CONTRATO</t>
  </si>
  <si>
    <t>(7-B.1) N° CONTRATO</t>
  </si>
  <si>
    <t>(8-A) PAGO DEL CONTRATO</t>
  </si>
  <si>
    <t>(8-B) FECHA DE PAGO</t>
  </si>
  <si>
    <t>(9)
PORCENTAJE DE AVANCE PROCESO DE GESTION DE LA META
FISICA
(aplica unicamente para el informe del primer semestre)</t>
  </si>
  <si>
    <t xml:space="preserve"> (10) META FISICA DEL PLAN (Según unidad de medida)</t>
  </si>
  <si>
    <t>(11) ACUMULADO DE LA META FISICA (Según unidad de medida)</t>
  </si>
  <si>
    <t>(12) PORCENTAJE DE AVANCE FISICO ACUMULADO % 
((11/10)*100)</t>
  </si>
  <si>
    <t>(14) PONDERACIONES DE PROGRAMAS  Y PROYECTOS VIGENCIA 2022 (OPCIONAL DE ACUERDO AL PLAN DE ACCIÓN)</t>
  </si>
  <si>
    <t>(15) META FINANCIERA ANUAL  ($)</t>
  </si>
  <si>
    <t>(16) AVANCE DE LOS RECURSOS COMPROMETIDOS (Recursos comprometidos periodo Evaluado) ($)</t>
  </si>
  <si>
    <t>(17)  PORCENTAJE DEL AVANCE DE COMPROMISOS % (Periodo Evaluado) 
((16/15)*100)</t>
  </si>
  <si>
    <t>(18) AVANCE DE LOS RECURSOS OBLIGADOS $</t>
  </si>
  <si>
    <t>(20) RESERVA PRESUPUESTAL $
(16-18)</t>
  </si>
  <si>
    <t>(21) RESERVA PRESUPUESTAL DEL 2020
$</t>
  </si>
  <si>
    <t>(21-A) OBLIGACIONES DE LA RESERVA 2020
 $</t>
  </si>
  <si>
    <t>(21-B) PORCENTAJE DE AVANCE EJECUCIÓN DE LA RESERVA $
(21-A/21)</t>
  </si>
  <si>
    <t>(22)                                         META FINANCIERA   DEL PLAN             ($)</t>
  </si>
  <si>
    <t xml:space="preserve">(23) AVANCE 
ACUMULADO DE LA META
FINANCIERA (REC. COMPROMETIDOS
$
</t>
  </si>
  <si>
    <t xml:space="preserve">(24)
PORCENTAJE DE  AVANCE FINANCIERO ACUMULADO %
((23/22)*100)
</t>
  </si>
  <si>
    <t>LINEA ESTRATEGICA 4. GESTIÓN PARA LA PRODUCCIÓN SOSTENIBLE</t>
  </si>
  <si>
    <t>PROGRAMA 3201. FORTALECIMIENTO DEL DESEMPEÑO AMBIENTAL DE LOS SECTORES PRODUCTIVOS</t>
  </si>
  <si>
    <t>Proyecto 3201.01 Gestión e implementación de estrategias para la recuperación y conservación de la flora y fauna en el Departamento del Cesar, en armonía con el proyecto 3202.02</t>
  </si>
  <si>
    <t>3201.01.01. Acciones para la implementación de Proyectos de PSA en áreas de interés en el marco del Programa Nacional de PSA. (meta nacional: 260.000 Ha PSA)</t>
  </si>
  <si>
    <t>Número de Acciones coordinadas</t>
  </si>
  <si>
    <t>57~La asistencia oficial para el desarrollo y el gasto público en la conservación y el uso sostenible de la diversidad biológica y los ecosistemas</t>
  </si>
  <si>
    <t>Subdirección de Gestión Ambiental (Coord. GIT Recursos Naturales; Coord. GIT para la gestion de PML, RESPEL y COP.)</t>
  </si>
  <si>
    <t>3201.01.02. Gestión de Áreas bajo esquemas de Pagos por Servicios Ambientales (PSA) e incentivos a la conservación: fortalecimiento de capacidades, instrumentación jurídica, gestión y articulación institucional, evaluación y seguimiento, y sostenibilidad financiera.</t>
  </si>
  <si>
    <t>Hectáreas bajo esquemas de PSA e incentivos a la conservación</t>
  </si>
  <si>
    <t xml:space="preserve">No hay proyectos de PSA en ejecucion </t>
  </si>
  <si>
    <t>3201.01.03Gestión de sistemas bajo esquemas de Pagos por Servicios Ambientales (PSA) e incentivos a la conservación: fortalecimiento de capacidades, instrumentación jurídica, gestión y articulación institucional, evaluación y seguimiento, y sostenibilidad financiera.</t>
  </si>
  <si>
    <t>Número PSA en sistemas productivos</t>
  </si>
  <si>
    <t>3201.01.04. Implementación de estrategia enfocada a la bioeconomía para la sostenibilidad productiva en el uso de los recursos naturales (conservación de los ecosistemas estratégicos en armonía con el proyecto 1.1)</t>
  </si>
  <si>
    <t>Número Lineamientos estratégicos sostenibles formulados y con seguimiento y evaluación</t>
  </si>
  <si>
    <t>N.A</t>
  </si>
  <si>
    <t>70~Número de estrategias sostenibles de turismo o políticas y planes de acción implementados, con un seguimiento acordado, y herramientas de evaluación.</t>
  </si>
  <si>
    <t>3201.01.05. Formulación e implementación del Plan Departamental de Negocios Verdes</t>
  </si>
  <si>
    <t>Número Plan formulado e implementado</t>
  </si>
  <si>
    <t xml:space="preserve">N.A </t>
  </si>
  <si>
    <t>Se ejecuto el convenio Nº 19-7-0001-0-2022 del 26 de enero de 2022 para el fortalecimiento de los negocios verdes del departamento del Cesar.</t>
  </si>
  <si>
    <t>3201.01.06 Implementación de las ventanillas de negocios verdes y articulación con los incentivos existentes.</t>
  </si>
  <si>
    <t>Número Negocios verdes identificados y verificados</t>
  </si>
  <si>
    <t>3201.01.07. Fortalecimiento de las ventanillas de negocios verdes y articulación con los incentivos existentes..</t>
  </si>
  <si>
    <t>Número Negocios verdes apoyados</t>
  </si>
  <si>
    <t>A través del convenio 19-7-0001-0-2022 del 26 de enero de 2022, se apoyaron 85 negocios verdes a los cuales se le actualizaron los datos y capacito en marketing digital, a 10 de estos negocios se les realizo el plan de marketing para el apoyo y crecimiento de la marca.</t>
  </si>
  <si>
    <t>Proyecto 3201.02.Gestión, coordinación,  e implementación de políticas locales de resiliencia y sostenibilidad ambiental urbana en el área de jurisdicción de Corpocesar.</t>
  </si>
  <si>
    <t>3201.02.01. Optimización del proceso de construcción y reporte de ICAU/PGAU ((aire, movilidad, SSPD, CC, PGIR, PSMV, PUEAA, Etc)</t>
  </si>
  <si>
    <t xml:space="preserve">Porcentaje Avance en la construcción del reporte
</t>
  </si>
  <si>
    <t>No aplica</t>
  </si>
  <si>
    <t>Subdireccion de Planeacion (Coord GIT GRD, MORH Y GAU)</t>
  </si>
  <si>
    <t>3201.02.02. Participación en el proceso de ajuste de la Política de Gestión ambiental urbana y desarrollo de indicadores en conjunto con el MADS- DAASU-.</t>
  </si>
  <si>
    <t>Porcentaje Participación institucional a convocatorias del MADS-DAASU-</t>
  </si>
  <si>
    <t>3201.02.03. Gestión para la Incorporación de la biodiversidad y servicios ecosistémicos en la planificación urbana a través del ordenamiento ambiental del territorio (GAU).</t>
  </si>
  <si>
    <t>Número de Política pública de GAU socializada e incorporada a las DA</t>
  </si>
  <si>
    <t>Proyecto 3201.03.Gestión y apoyo regional a  la implementación de la estrategia nacional de Economía  circular y  economía ambiental para la producción sostenible</t>
  </si>
  <si>
    <t>3201.03.01. Promoción del aprovechamiento y valorización de residuos sólidos en el marco de los PGIRS. (incluye Socialización de esquemas de posconsumo y campañas conjuntas con los sistemas en el marco de educación para la gestión responsable de los residuos)</t>
  </si>
  <si>
    <t>Número Campañas educativas realizadas</t>
  </si>
  <si>
    <t>222~Tasa nacional de reciclado, toneladas de material reciclado</t>
  </si>
  <si>
    <t>Subdirección de Gestión Ambiental (Coord. GIT gestion educacion ambiental Imael Escorcia, Coordinacion GIT saneamiento-, Eduardo Lopez y Coordinacion GIT Produccion mas limpia)</t>
  </si>
  <si>
    <t>3201.03.02. Apoyo a la implementación de acciones para el desarrollo de la economía circular en el manejo de los residuos sólidos (proyectos pilotos)</t>
  </si>
  <si>
    <t>Número Proyectos pilotos apoyados</t>
  </si>
  <si>
    <t>78~Número de países con planes de acción nacionales de consumo y producción sostenibles incorporados como prioridad o meta en las políticas nacionales</t>
  </si>
  <si>
    <t>3201.03.03. Participación en Mesas Regionales de Economía Circular en el marco de las Comisiones Regionales de Competitividad</t>
  </si>
  <si>
    <t>Porcentaje Participación en CRC</t>
  </si>
  <si>
    <t>3201.03.04. seguimiento a la implementación de los PGIRS en el componente de aprovechamiento de residuos</t>
  </si>
  <si>
    <t>Número PGIRS apoyados y con seguimiento</t>
  </si>
  <si>
    <t>3201.03.05 Acompañamiento al proceso de actualización de los PGIRS, para garantizar inclusión de proyectos de aprovechamiento de residuos</t>
  </si>
  <si>
    <t xml:space="preserve"> Porcentaje PGIRS evaluados</t>
  </si>
  <si>
    <t>NA</t>
  </si>
  <si>
    <t>3201.03.06. Apoyo al desarrollo de Proyectos pilotos de eliminación de plásticos de un solo uso. (hoteles, restaurantes y similares)</t>
  </si>
  <si>
    <t xml:space="preserve">3201.03.07 Gestión para la implementación de proyectos pilotos de biocomercio y turismo rural en ecorregiones estratégicas </t>
  </si>
  <si>
    <t>Proyecto 3201.04. Apropiación de la Ciencia ambiental  y de la tecnología para promover la producción sostenible en el dpto. del Cesar</t>
  </si>
  <si>
    <t xml:space="preserve">3201.04.01 Conocimiento de potencialidad, promoción y apoyo a la implementación de proyectos de Energías renovables </t>
  </si>
  <si>
    <t>Número Proyectos de energías renovables promovidos y/o en desarrollo</t>
  </si>
  <si>
    <t>Se realiza gestión ante la UPME de un proyecto para la implementación de sistemas de energía solar en instituciones educativas del municipio de Valledupar.</t>
  </si>
  <si>
    <t>161~Proporción de la energía renovable en el consumo final total de energía</t>
  </si>
  <si>
    <t>Subdireccion de Gestion Ambiental</t>
  </si>
  <si>
    <t xml:space="preserve">3201.04.02 Promoción de procesos de mitigación y adaptación al cambio climático en Sectores productivos (Minería, agropecuario y comercio) </t>
  </si>
  <si>
    <t>Número Lineamientos establecidos/ sector</t>
  </si>
  <si>
    <t>Se realizo consulta al MADS sobre procedimiento para el establecimiento de lineamientos sectoriales desde la corporación  y se espera la respuesta a la consulta.</t>
  </si>
  <si>
    <t>1~No aplica</t>
  </si>
  <si>
    <t>3201.04.03. Valoración económica ambiental y cuantificación del capital natural en el PIB dptal.</t>
  </si>
  <si>
    <t>Porcentaje Avance de estudio</t>
  </si>
  <si>
    <t>3201.04.04. Participación en procesos intersectoriales de Salud Ambiental de los COTSA, a través de las mesas técnicas conformadas.</t>
  </si>
  <si>
    <t xml:space="preserve"> Porcentaje de Participación en Mesas técnicas</t>
  </si>
  <si>
    <t>Subdirección de Gestión Ambiental Coord. GIT Laboratorio Ambiental</t>
  </si>
  <si>
    <t>3201.04.05. Apoyo a la Implementación la Política Integral de Salud Ambiental a nivel territorial, desde las competencias de las CAR.</t>
  </si>
  <si>
    <t>PorcentajeAvance de la política territorial de Salud ambiental</t>
  </si>
  <si>
    <t xml:space="preserve">Proyecto 3201.05. Gestión integral  del suelo  para la recuperación de este recurso natural  en el departamento del Cesar.  </t>
  </si>
  <si>
    <t xml:space="preserve">3201.05.01 Implementación de las acciones planteadas en el PAR para mitigar los efectos de la desertificación y la sequía en armonía con el proyecto 3202.01 (estrategia de reforestación, restauración, agricultura y ganadería sostenible, estufas ecológicas, monitoreo </t>
  </si>
  <si>
    <t>Número Acciones del PAR ejecutadas</t>
  </si>
  <si>
    <t>143~Porcentaje de tierras degradadas en comparación con la superficie total</t>
  </si>
  <si>
    <t xml:space="preserve">Subdirección de Gestión Ambiental (Wilson Marquez) </t>
  </si>
  <si>
    <t xml:space="preserve">3201.05.03 Actualizar e implementar el plan de gestión Integral de residuos peligrosos en el marco de la política RESPEL junto al cumplimiento de la Directiva ministerial 2019 </t>
  </si>
  <si>
    <t>Número Plan RESPEL revisado y actualizado</t>
  </si>
  <si>
    <t>Subdirección de Gestión Ambiental (Coord. GIT para la gestion de PML, RESPEL y COP.)</t>
  </si>
  <si>
    <t>3201.05.02 Generación de espacios académicos para el conocimiento del recurso suelo (posibles alianzas con la academia)</t>
  </si>
  <si>
    <t xml:space="preserve"> Número Espacios académicos realizados</t>
  </si>
  <si>
    <t>37~Grado en el que (i) la educación para la ciudadanía global y (ii) la educación para el desarrollo sostenible (incluyendo educación sobre el cambio climático) son establecidos en (a) las políticas nacionales de educación (b) los planes de estudio (c) la formación del profesorado y (d) evaluación de los alumnos</t>
  </si>
  <si>
    <t>3201.05.05 Capacitación y desarrollo de campañas a los diferentes actores sobre el manejo ambientalmente racional de RESPEL y fortalececimiento de las actividades de IVC a generadores e instalaciones licenciadas</t>
  </si>
  <si>
    <t>Número Capacitación y/o campañas/año</t>
  </si>
  <si>
    <t>3201.05.04 Mejoramento del proceso de validación de información del Registro de Generadores de RESPEL y del Inventario Nacional de PCB</t>
  </si>
  <si>
    <t>Porcentaje Nivel de Registro RESPEL</t>
  </si>
  <si>
    <t>Proyecto 3201.06. Gestión integral del recurso aire, articulada a  la prioridad regional del MADS,  en áreas estratégicas del dpto del Cesar</t>
  </si>
  <si>
    <t>3201.06.01. Territorialización de la Estrategia Nacional de Calidad del Aire (fortalecimiento del proceso regional del SEVCA - Corpocesar)</t>
  </si>
  <si>
    <t>Número Estrategia Nal implementada a nivel regional</t>
  </si>
  <si>
    <t>Subdirección de Gestión Ambiental (Coord. Laboratorio Ambiental)</t>
  </si>
  <si>
    <t>3201.06.03. Diseño e implementación de plan de prevención, control y reduccion de la contaminación del aire, en municipios con población igual o superior a 150.000 habitantes y zonas industriales o mineras de alto impacto. (armonizado a la PGAU).</t>
  </si>
  <si>
    <t>Número Plan de reducción y prevención en ejecución</t>
  </si>
  <si>
    <t>3201.06.05 Implementación de fuentes móviles de control</t>
  </si>
  <si>
    <t>Número FM en operación (equipo, RH y vehículo).</t>
  </si>
  <si>
    <t>3201.06.02. Optimización y Fortalecimento del Sistema de Moniterio de Calidad de Aire del Cesar. (acreditación, dotación, técnicas y operación de la red, cobertura y sostenibiidad))</t>
  </si>
  <si>
    <t>Porcentaje Avance de optimización de la Red.</t>
  </si>
  <si>
    <t xml:space="preserve">A) Se realizaron movimientos internos de equipos e instrumentos de medidas en la red de monitoreo para garantizar la medición de los parámetros acreditados. 
B) Se implementaron nuevos procedimientos guías y registros en el sistema de gestión de calidad para fortalecer los soportes que acreditan el monitoreo de la calidad del aire 
C) Se adelanta gestión para la suscripción de convenio con CNR con el objetivo de realizar caracterización físico química a los filtros y establecer las fuentes de contaminación que impactan sobre la calidad del aire.
</t>
  </si>
  <si>
    <t>3201.06.04. Control y monitoreo de fuentes móviles y áreas fuentes en áreas estratégicas de la jurisdicción.</t>
  </si>
  <si>
    <t>Porcentaje Cobertura de áreas fuentes monitoreadas</t>
  </si>
  <si>
    <t>3201.06.06.Identificación de fuentes fijas de emisión</t>
  </si>
  <si>
    <t>Número Estudio realizado</t>
  </si>
  <si>
    <t>Al finalizar el segundo semestre de 2022 se entregarà estudio de las fuentes fijas de emision identificadas.</t>
  </si>
  <si>
    <t>3201.06.09 Evaluación de las estaciones de monitoreo de CA de la jurisdicción para verificar cumplimiento a la meta del PND 2018-2022 y/o rediseñar estrategias de prevención y control.</t>
  </si>
  <si>
    <t>Número Evaluación/año</t>
  </si>
  <si>
    <t xml:space="preserve">Constantemente se realiza verificación de los equipos de monitoreo para garantizar que las mediciones se realicen de acuerdo al protocolo de monitoreo de calidad del aire Res. 2154 de 2010, con el objetivo de que sean representativas y determinantes para implementar los planes de prevención y control a la contaminación del aire, las actividades operativas realizadas corresponden a calibraciones, verificación de flujos y mantenimiento periódico a las 17 estaciones del SVCA de acuerdo a los planes de monitoreo.
</t>
  </si>
  <si>
    <t>3201.06.07 Control y seguimiento a fuentes fijas de emisión</t>
  </si>
  <si>
    <t>Porcentaje Control y seguimiento</t>
  </si>
  <si>
    <t>3201.06.08 Gestión, comunicación y evaluación interinstitucional de la información de la CA.</t>
  </si>
  <si>
    <t>Porcentaje SIA de Aire operando con efectividad.</t>
  </si>
  <si>
    <t>PROGRAMA 3206. GESTIÓN DEL CAMBIO CLIMÁTICO PARA UN DESARROLLO BAJO EN CARBONO Y RESILIENTE AL CLIMA</t>
  </si>
  <si>
    <t>Proyecto 3206.01  Implementación y evaluación de acciones del Plan Integral de Gestión de Cambio Climático -PIGCC- Territorial del Cesar</t>
  </si>
  <si>
    <t>3206.01.01 Gestión e implementación de Estrategias y/o Proyectos de mitigación y adaptación al cambio climático, en el marco de los planteamientos del -PIGCC- Territorial del Cesar</t>
  </si>
  <si>
    <t>Número de estrategias y/o proyectos del PIGCC, implementados o promovidos</t>
  </si>
  <si>
    <t>88~Número de países que han comunicado el establecimiento o la puesta en funcionamiento de una estrategia/plan/política integrada que aumenta su capacidad para adaptarse a los efectos adversos del cambio climático y fomenta la resiliencia al cambio climático de bajas emisiones de gases efecto invernadero de una manera que no amenace la producción de comida (incluyendo un plan nacional de adaptación, contribución determinada a nivel nacional, comunicación nacional, informe bienal de actualización, u otros) .</t>
  </si>
  <si>
    <t>Subdirección de Gestión Ambiental (Coord. GIT GRD, C.C., y GAU) Subdireccion de Planeacion</t>
  </si>
  <si>
    <t>3206.01.02 Implementación del SIA de cambio climático dptal y apoyo efectivo al sistema de Registro Nacional de Reducción de Emisiones de Gases de Efecto Invernadero - RENARE</t>
  </si>
  <si>
    <t>Porcentaje Avance del SIA -CC y apoyo a RENARE</t>
  </si>
  <si>
    <t>3206.01.03 Fortalecimiento de la participación y gestión de Corpocesar, en el Nodo Regional de Cambio Climático -NRCC- del Caribe</t>
  </si>
  <si>
    <t>Porcentaje Agenda intersectorial del NRCC Caribe articulada y apoyada.</t>
  </si>
  <si>
    <t>89~Número de países que han comunicado el fortalecimiento de la capacidad institucional, sistémica e individual para implementar la adaptación, la mitigación y la transferencia de tecnología, y acciones desarrolladas</t>
  </si>
  <si>
    <t>Proyecto 3206.02 Implementación de acciones para la operación de la EDANA en el área de jurisdicción de Corpocesar</t>
  </si>
  <si>
    <t>3206.02.01 Gestión para la implementación de la Metodología que permita al sector ambiente realizar una evaluación de daños y necesidades ambientales -EDANA en zonas continentales impactadas por desastres naturales, socionaturales y/o antrópicos</t>
  </si>
  <si>
    <t>Porcentaje Adopción de la Metodología EDANA</t>
  </si>
  <si>
    <t>75~Número de países con estrategias nacionales y locales para la reducción del riesgo de desastres</t>
  </si>
  <si>
    <t>Subdirección de Gestión Ambiental (Coord. GIT CC, POMCAS Y OT, Coord. GRD, MORH y GAU) Subdireccion de planeacion</t>
  </si>
  <si>
    <t>3206.02.02 Implementación PILOTO de EDANA en zona priorizada</t>
  </si>
  <si>
    <t>Porcentaje Avance del piloto EDANA</t>
  </si>
  <si>
    <t xml:space="preserve">La implementación de la EDANA-C deber darse una vez se formulen las medidas recomendadas para cada uno de los eventos atendidos, su ejecución dependerá de la disponibilidad de recursos económicos por parte de la entidad. 
A) Se requiere servidor que acogerá el software ArcGIS el cual tiene licencias de uso activa adquirida en la presente vigencia
B) Con el proyecto de Realización de acciones para la implementación del Plan de Acción Regional de lucha contra la desertificación y sequía y manejo del Bosque seco tropical en las cuencas de los ríos Garupal y Diluvio municipio de Valledupar y el Copey Cesar, algunas de las acciones de este proyecto están orientadas a ejecutar las observaciones derivadas de la EDANA- C en las cuencas mencionadas en las cuales se aplicó las metodologías por acción de incendios en la cobertura vegetal
</t>
  </si>
  <si>
    <t>3206.02.03 Diseño, Gestión e institucionalización operativa de EDANA Corpocesar</t>
  </si>
  <si>
    <t>Número EDANA en operación</t>
  </si>
  <si>
    <t>Proyecto 3206.03 Gestión de conocimiento e implementación de medidas para la  reducción del riesgo ambiental en áreas prioritarias del dpto. del Cesar.</t>
  </si>
  <si>
    <t>3206.03.01 Gestión y ejecución de Acciones de conocimiento para la reducción del riesgo asociado al cambio climático, enmarcadas en la GRD. (Estudios de detalle)</t>
  </si>
  <si>
    <t>Número Acciones de conocimiento del riesgo ejecutadas</t>
  </si>
  <si>
    <t>Subdirección de Gestión Ambiental (Coord. GIT GRD, MORH y GAU) Subdireccion de Planeacion</t>
  </si>
  <si>
    <t>3206.03.02 Gestión e implementación de Medidas estructurales y/o proyectos para la REDUCCION del riesgo</t>
  </si>
  <si>
    <t>Porcentaje Medidas estructurales ejecutadas</t>
  </si>
  <si>
    <t>3206.03.03 Gestión, implementación y evaluación de Medidas no estructurales y/o proyectos para la REDUCCION del riesgo</t>
  </si>
  <si>
    <t>Número Medidas no estructurales ejecutadas</t>
  </si>
  <si>
    <t>3206.03.04 Evaluación de Medidas no estructurales y/o proyectos para la REDUCCION del riesgo</t>
  </si>
  <si>
    <t>Número Medidas no estructurales evaluadas</t>
  </si>
  <si>
    <t>LINEA ESTRATÉGICA 5. GESTIÓN DE ASUNTOS AMBIENTALES SECTORIALES</t>
  </si>
  <si>
    <t>PROGRAMA 3202. CONSERVACIÓN DE LA BIODIVERSIDAD Y SUS SERVICIOS ECOSISTÉMICOS</t>
  </si>
  <si>
    <t>Proyecto 3202.01 Gestión e implementación de acciones integrales para la restauración ecológica en el departamento del Cesar</t>
  </si>
  <si>
    <t>3202.01.01. Identificaciòn y priorizacion de las zonas prioritarias para restaurar y recuperar en las cinco (5) ERE del Dpto.</t>
  </si>
  <si>
    <t>ERE con zonas identificadas y priorizadas para restaurar y recuperar.</t>
  </si>
  <si>
    <t xml:space="preserve">Se priorizaron las siguientes áreas estratégicas:                                    
A) Ecorregión Ciénaga de Zapatosa 
B) áreas para restaurar en el PNR Perijá, las cuales se establecieron a partir de la Construcción del portafolio de proyectos en núcleos activos de deforestación y del portafolio de áreas prioritarias para las compensaciones orientadas a la conservación de la biodiversidad, restauración ecológica y el desarrollo sostenible en jurisdicción de CORPOCESAR.
</t>
  </si>
  <si>
    <t>39~Hacia la ordenación forestal sostenible</t>
  </si>
  <si>
    <t>Subdirección de Gestión Ambiental (Coord. GIT gestion de POMCAS y ordenamiento territorial; Coord. GIT para la gestion de recursos naturales.)</t>
  </si>
  <si>
    <t>3202.01.02. Formulación e implementación de proyectos de restauración Ecològica Integral - REI-en alianzas con actores claves. (metodologia SER)</t>
  </si>
  <si>
    <t>Número Proyectos de restauración Ecologica Integral - REI- gestionados y en implementaciòn.</t>
  </si>
  <si>
    <t>3202.01.03. Monitoreo, seguimiento y evaluaciòn de las acciones de REI en implementaciòn</t>
  </si>
  <si>
    <t>Número Sistema de monitoreo y reporte implementado por proyecto.</t>
  </si>
  <si>
    <t>3202.01.04. Reporte, comunicación y divulgación de la evolución del proceso de REI.</t>
  </si>
  <si>
    <t>Número Sistema de reporte, comunicación y divulgación implementado</t>
  </si>
  <si>
    <t>Proyecto 3202.02 Coordinación y Desarrollo de portafolios de sistemas sostenibles de conservación - SSC- (conservación, restauración, manejo sostenible, agroforestales, reconversión productiva) en el departamento del Cesar</t>
  </si>
  <si>
    <t>3202.02.01. Coordinación, concienciación de actores entorno al proceso de visión de sistemas sostenibles de conservación -SSC-</t>
  </si>
  <si>
    <t>Número de Grupos de actores conformados para el desarrollo del SSC</t>
  </si>
  <si>
    <t>Proyecto PNR Perija y Ecorregion Cienega Zapatoza</t>
  </si>
  <si>
    <t>3202.02.02 Diseño conjunto de un modelo y estrategias para la implementación de SSC</t>
  </si>
  <si>
    <t>Porcentaje de avance del modelo de SSC</t>
  </si>
  <si>
    <t>3202.02.03. Gestión sinérgica para la promoción y creación de capacidad técnica para la implementación del manejo SSC.</t>
  </si>
  <si>
    <t>Número Grupos asistidos técnicamente</t>
  </si>
  <si>
    <t xml:space="preserve">Asistencia técnica a los grupos asistidos en los Proyectos PNR Perijá que incluye cuatro talleres de los cuales se han realizado 2.
Ecorregión Ciénega Zapatosa
</t>
  </si>
  <si>
    <t>3202.02.04 Apoyo a la implementación, seguimiento y evaluación de proyectos pilotos y/o estratégicos de SSC</t>
  </si>
  <si>
    <t>Número Proyectos formulados y apoyados con seguimiento y evaluación</t>
  </si>
  <si>
    <t>Proyecto 3202.03 Implementación de la estrategia de control integral en los núcleos de deforestación priorizados en el Cesar, (en coordinación institucional con el MADS).</t>
  </si>
  <si>
    <t>3202.03.01. Apoyo al IDEAM en monitoreo y seguimiento a los agentes y causas de deforestación</t>
  </si>
  <si>
    <t>Porcentaje de Participación requerida apoyada</t>
  </si>
  <si>
    <t>Subdirección de Gestión Ambiental (Coord. GIT Recursos Naturales)</t>
  </si>
  <si>
    <t>3202.03.04 Desarrollo de acciones de prevención de la deforestación</t>
  </si>
  <si>
    <t>Porcentaje de Participación requerida en la actualización del marco regulatorio asociado al manejo forestal sostenible</t>
  </si>
  <si>
    <t>3202.03.06 Desarrollo de acciones de control  a la deforestación</t>
  </si>
  <si>
    <t>Porcentaje de Avance de Instrumentos de control (SUN-L, Libro de Operaciones) implementado/año</t>
  </si>
  <si>
    <t xml:space="preserve">3202.03.02 Formulación conjunta con el  MADS, de portafolio de proyectos en núcleos activos de deforestación, y gestión e implementación.
</t>
  </si>
  <si>
    <t>Número Portafolio de proyectos coordinado y formulado</t>
  </si>
  <si>
    <t xml:space="preserve">3202.03.03 Gestion e implementacion de proyectos en núcleos activos de deforestación
</t>
  </si>
  <si>
    <t>Número  Proyectos gestionados</t>
  </si>
  <si>
    <t>3202.03.05. Ajuste e Implementación de acciones prioritarias del POF del Cesar (armonía con actividad 5.2.2 y 5.2.5)</t>
  </si>
  <si>
    <t>Número  Acciones implementadas</t>
  </si>
  <si>
    <t>3202.03.07 Establecer proyectos para uso y aprovechamiento forestal comunitarios del bosque que permitan su uso sostenible</t>
  </si>
  <si>
    <t>Número de proyectos establecidos</t>
  </si>
  <si>
    <t>3202.03.08. Promoción y fortalecimiento de espacios de participación como plataforma de articulación para la promoción de la cultura forestal y reducción de la deforestación</t>
  </si>
  <si>
    <t>Número de reuniones de articulación y armonización de las acciones para la gestión de los bosques</t>
  </si>
  <si>
    <t>Proyecto 3202.04 Fortalecimiento de gobernanza forestal en la jurisdicción de Corpocesar</t>
  </si>
  <si>
    <t>3202.04.01 Registrar con libro de operaciones el 100% de las empresas forestales identificadas en la Jurisdicción.</t>
  </si>
  <si>
    <t>Porcentaje de Avance del proceso</t>
  </si>
  <si>
    <t>3202.04.02 Establecer un proyecto piloto sostenible para la trasformación de la materia prima del bosque, que contribuyan con el uso sostenible de productos maderables y no maderables del bosque</t>
  </si>
  <si>
    <t>3202.04.03 Promover el cumplimiento ambiental de las empresas forestales para que puedan acceder al otorgamiento de los esquemas de reconocimiento a la legalidad</t>
  </si>
  <si>
    <t>Número de Acciones de promoción realizadas.</t>
  </si>
  <si>
    <t>3202.04.04 Realizar operativos de control al tráfico de flora.</t>
  </si>
  <si>
    <t>Número de Operativos de control al tráfico de flora</t>
  </si>
  <si>
    <t xml:space="preserve">Proyecto 3202.05 Gestión del SIRAP  y/o implementación de otras estrategias de conservación de la biodiversidad y formulación e implementación y apoyo de PM  de AP  en el dpto. del Cesar. </t>
  </si>
  <si>
    <t>3202.05.01 Formulación del  PM del DRMI del Complejo Cenagoso de Zapatosa (RAMSAR Zapatosa)</t>
  </si>
  <si>
    <t>Porcentaje Plan formulado (avance)</t>
  </si>
  <si>
    <t>191~Proporción de sitios importantes para la biodiversidad terrestre y de agua dulce que están cubiertos por las áreas protegidas, por tipo de ecosistema</t>
  </si>
  <si>
    <t>Subdirección de Gestión Ambiental (Coord. GIT para la gestion de recursos naturales -Wilson Marquez)</t>
  </si>
  <si>
    <t>3202.05.02 Implementación del PM del DRMI del Complejo Cenagoso de Zapatosa (RAMSAR Zapatosa)</t>
  </si>
  <si>
    <t>Número de Acciones de PM implementadas.</t>
  </si>
  <si>
    <t>Se formuló y se encuentra en etapa de contratación para ejecutar en la cuenca Garupal Diluvio del municipio de Valledupar el proyecto con objeto: Realización de acciones para la implementación del Plan de Acción Regional de lucha contra la desertificación y sequía y manejo del Bosque seco tropical en las cuencas de los ríos Garupal y Diluvio municipio de Valledupar y el Copey Cesar, de acuerdo a los alcances y especificaciones técnicas contempladas por CORPOCESAR. Se contemplan realizar 7 acciones PAR.</t>
  </si>
  <si>
    <t>3202.05.06. Gestión para la formulación de PM de APR y otras estrategias de conservación</t>
  </si>
  <si>
    <t>Número Planes de manejo formulados</t>
  </si>
  <si>
    <t>Fue formulado en alianza entre CORPOCESAR, MADS y WWF el Plan de Manejo de la reserva forestal protectora nacional cuenca alta de Caño Alonso de los municipios de Pelaya y la Gloria, el cual se encuentra en proceso de adopción por parte del MADS.</t>
  </si>
  <si>
    <t>3202.05.07. Gestión para la implementación de PM de APR y otras estrategias de conservación.</t>
  </si>
  <si>
    <t>3202.05.03 Desarrollo de estudios para la declaratoria de nuevas APR y/o otras estrategias de la conservación de la biodiversidad</t>
  </si>
  <si>
    <t>Número de Estudios realizados</t>
  </si>
  <si>
    <t>3202.05.04. Desarrollo de procesos para la declaratoria de nuevas APR y/o otras estrategias de la conservación de la biodiversidad.</t>
  </si>
  <si>
    <t>Número de Procesos desarrollados</t>
  </si>
  <si>
    <t>En marco del convenio 19-7-0012-02019 de diciembre 18 de 2019 suscrito entre la UN y CORPOCESAR, se realizó mesa técnica para reactivar actividades, en ese sentido se está concertando con esta Universidad suscribir convenio específico para correr la ruta de declaratoria como área protegida de categoría regional una zona de la cuenca media y alta de los ríos Tucuy y Sororia en los municipios de la Jagua de Ibirico y Becerril con una extensión de 19.154 hectáreas.</t>
  </si>
  <si>
    <t>3202.05.05. Declaratoria de nuevas APR y/o otras estrategias de la conservación de la biodiversidad.</t>
  </si>
  <si>
    <t>Area declarada P. (Ha)</t>
  </si>
  <si>
    <t>3202.05.08 Gestión, apoyo y articulación interinstitucional en el desarrollo de los sistemas de áreas protegidas (SINAP, SIRAP, SIDAP, SILAP)</t>
  </si>
  <si>
    <t>Número Sistemas apoyados</t>
  </si>
  <si>
    <t>3202.05.09. Gestión e implementación de acciones en el Bosque seco tropical</t>
  </si>
  <si>
    <t>Número Acciones implementadas</t>
  </si>
  <si>
    <t>39~ Hacia la ordenación forestal sostenible</t>
  </si>
  <si>
    <t>3202.05.10 Gestión e implementación de acciones en humedales</t>
  </si>
  <si>
    <t>Subdirección de Gestión Ambiental ( Coord. GIT gestion de POMCAS y ordenamiento territorial.)</t>
  </si>
  <si>
    <t>3202.05.11 Gestión e implementación de acciones en Paramos</t>
  </si>
  <si>
    <t>Gestión o acciones implementadas</t>
  </si>
  <si>
    <t>Proyecto 3202.06 Fortalecimiento, gestión e implementación de medidas para el manejo de la fauna en el dpto. del Cesar</t>
  </si>
  <si>
    <t>3202.06.01 Evaluación y Optimización del proceso operativo del CAVRFFS</t>
  </si>
  <si>
    <t>Número de Operatividad optimizada</t>
  </si>
  <si>
    <t>Subdirección de Gestión Ambiental (Marino Zuleta)</t>
  </si>
  <si>
    <t>3202.06.02 Implementación de acciones de los planes de manejo de la fauna amenazada</t>
  </si>
  <si>
    <t>Número de Acciones de los PM implementadas.</t>
  </si>
  <si>
    <t xml:space="preserve">Dentro del convenio CORPOCESAR - ORNIAT se tiene el componente de conservación de la especie TREMARCTOS ORNATUS Oso -  Andino y PANTHERA ONCA Jaguar y se implementó un componente de conservación para las abejas africanizadas.
Se han atendido las diferentes quejas de la ciudadanía respecto a las quejas interpuestas en CORPOCESAR sobre el conflicto Felino-Humano y Oso Andino -  Humano 
</t>
  </si>
  <si>
    <t>184~Proporción de países que adoptan legislación nacional relevante y adecuadamente dotan de recursos a la prevención o control de especies exóticas invasoras</t>
  </si>
  <si>
    <t>3202.06.03 Revisión, evaluación, ajuste e implementación de acciones de PM de especies invasoras (en armonía con objetivos del COTSA).</t>
  </si>
  <si>
    <t xml:space="preserve">Se está ejecutando el Plan de Manejo de Control del Caracol Africano (Achatina Fulica) especie invasora destructora de cultivos agrícolas y trasmisora de enfermedades en los seres humanos; se realizan jornadas educativas, demostrativas para que la ciudadanía aprenda el manejo y control de la especie invasora anteriormente mencionada y así la comunidad pueda continuar con su recolección manual y CORPOCESAR con su disposición final, se han realizado estas intervenciones en los municipios de Valledupar </t>
  </si>
  <si>
    <t>PROGRAMA 3203. GESTIÓN INTEGRAL DEL RECURSO HÍDRICO</t>
  </si>
  <si>
    <t>Proyecto 3203.01 Gestión integral del recurso hídrico y materialización de la ZOAT en el area de jurisdiccion de Corpocesar</t>
  </si>
  <si>
    <t>3203.01.01 Desarrollo de instrumentos de planificación y administración del recurso hídrico (desarrollo de nuevas fases de POMCAS)</t>
  </si>
  <si>
    <t>Fases de nuevos POMCAS adelantadas (4 fases)</t>
  </si>
  <si>
    <t>35~ Grado de aplicación de la ordenación integrada de los recursos hídricos (0-100)</t>
  </si>
  <si>
    <t>Subdirección de Gestión Ambiental (Coord. GIT gestion de POMCAS y ordenamiento territorial</t>
  </si>
  <si>
    <t xml:space="preserve"> 3203.01.02. Desarrollo de instrumentos de planificación y administración del recurso hídrico (Implementación de acciones de POMCA)</t>
  </si>
  <si>
    <t>Acciones de POMCA implementadas (componentes de la fase 4).</t>
  </si>
  <si>
    <t>3203.01.03. Desarrollo de instrumentos de planificación y administración del recurso hídrico (seguimiento y evaluación de POMCA)</t>
  </si>
  <si>
    <t>POMCA con seguimiento, coordinación y evaluación/año</t>
  </si>
  <si>
    <t>3203.01.04. Desarrollo de instrumentos de planificación y administración del recurso hídrico (desarrollo de nuevas fases de los PMA de microcuencas)</t>
  </si>
  <si>
    <t>Nuevas Fases de los PMA de Microcuenca formulados</t>
  </si>
  <si>
    <t>3203.01.05. Desarrollo de instrumentos de planificación y administración del recurso hídrico (Implementación de acciones de PMA de microcuencas)</t>
  </si>
  <si>
    <t>Acciones de PMA de Microcuencas Implementadas/año</t>
  </si>
  <si>
    <t>No se han realizado acciones de PMA de Microcuencas</t>
  </si>
  <si>
    <t>3203.01.06. Desarrollo de instrumentos de planificación y administración del recurso hídrico (Implementación de acciones de PMA de acuiferos)</t>
  </si>
  <si>
    <t>Acciones de PMA de Acuíferos Implementadas/año</t>
  </si>
  <si>
    <t>Subdirección de Gestión Ambiental (Coord. GIT GRD, MORH y GAU)</t>
  </si>
  <si>
    <t>3203.01.07. Desarrollo de instrumentos de planificación y administración del recurso hídrico (Implementación de otras acciones de planeación y gestión de acuiferos)</t>
  </si>
  <si>
    <t>Número de Otras acciones de planeación y gestión de Acuíferos Implementadas/año</t>
  </si>
  <si>
    <t>3203.01.08. Gestión y formulación de PORH. .</t>
  </si>
  <si>
    <t>Nuevo PORH formulado (S/. Prioridad)</t>
  </si>
  <si>
    <t xml:space="preserve">3203.01.09 Implementación de acciones de PORH. </t>
  </si>
  <si>
    <t>Acciones de PORH implementadas/plan (R. Cesar, Calenturitas y Chiriaimo).</t>
  </si>
  <si>
    <t>A) Talleres teórico prácticos para el aprovechamiento del recurso hídrico.
B) Manejo de residuos sólidos y negocios verdes (rio Calenturitas y Chiriaimo Manaure)
C) Fortalecimiento de las organizaciones en el área de influencia.</t>
  </si>
  <si>
    <t xml:space="preserve">3203.01.12 Control y seguimiento a los PUEAA aprobados por la Corporación </t>
  </si>
  <si>
    <t>Cobertura de PUEAA con seguimiento (PUEAA seguimiento/Aprobados)</t>
  </si>
  <si>
    <t>9~Cambio en la eficiencia del uso del agua con el tiempo</t>
  </si>
  <si>
    <t>Subdirección de Gestión Ambiental Coord. GIT gestion del aprovechamiento del recurso hidrico</t>
  </si>
  <si>
    <t xml:space="preserve">3203.01.10 Control y seguimiento a los PSMV aprobados por la Corporación </t>
  </si>
  <si>
    <t>Número PSMV´s con seguimiento/año</t>
  </si>
  <si>
    <t>103~Porcentaje de aguas residuales tratadas de manera segura</t>
  </si>
  <si>
    <t>Subdirección de Gestión Ambiental (Coord. GIT gestion de saneamiento ambiental y control de vertimientos.)</t>
  </si>
  <si>
    <t>3203.01.11 Apoyo a implementación de  los PSMV  e implementación de acciones para el uso eficiente y descontaminación del recurso hídrico en el dpto. del Cesar. (armonización con proyecto 4.1)</t>
  </si>
  <si>
    <t>Número STAR apoyados (medida estructural y no estructural para disminuir la contaminación hídrica)/año</t>
  </si>
  <si>
    <t>3203.01.13 Acotamiento de rondas hídricas e incorporación a las Determinantes ambientales (Cuerpos de agua priorizados: R. Guatapurí No 1). Armonización con el proyecto 3.1</t>
  </si>
  <si>
    <t>Número de Ronda hídrica acotada/año</t>
  </si>
  <si>
    <t>Subdirección de Gestión Ambiental</t>
  </si>
  <si>
    <t>3203.01.14 Estructuración e implementación de una estrategia integral para la recuperación de ecosistemas en la cuenca del río Cesar (tipo APP). En armonía con el programa 3201 y la actividad 3203 01 02</t>
  </si>
  <si>
    <t>Porcentaje de Avance de la Estrategia integral estructurada e implementada</t>
  </si>
  <si>
    <t>La estrategia consistió declarar  el proyecto como de interés estratégico y gestionar con demás actores para su implementación, mesas de gobernanza CGR, proyecto Minvivienda plan de mejoramiento del río Cesar</t>
  </si>
  <si>
    <t>Subdirección de Gestión Ambiental - Subdirección de Planeación</t>
  </si>
  <si>
    <t>3203.01.15 Instalación de las denominadas "plataformas colaborativas" con el MADS, para la articulación de inversiones y acciones para la recuperación de ecosistemas degradados en torno a cuencas hidrográficas.</t>
  </si>
  <si>
    <t>Número de Plataforma colaborativa CAR-MADS, en operación</t>
  </si>
  <si>
    <t>En ejecucion la plataforma colaborativa para la cuenca del río Calenturitas con actores públicos y privados  conformada a través de la firma de un Acuerdo de Voluntades el 24 de noviembre de 2021</t>
  </si>
  <si>
    <t>LINEA ESTRATÉGICA 3. GESTIÓN DEL ORDENAMIENTO AMBIENTAL TERRITORIAL Y GESTIÓN DEL RIESGO</t>
  </si>
  <si>
    <t>PROGRAMA 3205. ORDENAMIENTO AMBIENTAL TERRITORIAL</t>
  </si>
  <si>
    <t>Proyecto 3205.01 Fortalecimiento del proceso de Ordenamiento Territorial como estrategia  para promover el  desarrollo terrirorial sostenible, en el dpto del Cesar.</t>
  </si>
  <si>
    <t>3205.01.01 Actualización de las determinantes ambientales para el Ordenamiento territorial (énfasis en cambio climático, GRD, suelo suburbano, EEP)</t>
  </si>
  <si>
    <t>Porcentaje de  Avance de Determinantes Ambientales revisadas y actualizadas</t>
  </si>
  <si>
    <t>Subdireccion de Planeacion</t>
  </si>
  <si>
    <t>3205.01.02 Socialización y divulgación de las DA para el OT (cartografía temática compartida)</t>
  </si>
  <si>
    <t>Porcentaje Avance de Determinantes Ambientales socializadas</t>
  </si>
  <si>
    <t>3205.01.03 Fortalecimiento operativo del proceso de evaluación (verificación de componentes claves del diagnóstico territorial descrito en el DTS del proyecto de revisión y/o ajuste del POT).</t>
  </si>
  <si>
    <t>Porcentaje de Diagnósticos relevantes del DTS de proyectos de ajustes verificados</t>
  </si>
  <si>
    <t>3205.01.04 Control, Seguimiento y evaluación de los asuntos ambientales concertados en el proceso de revisión y/o ajustes de los POT, PBOT y EOT del Cesar</t>
  </si>
  <si>
    <t>Porcentaje de Actos administrativos del proceso, con seguimiento, control y evaluación</t>
  </si>
  <si>
    <t>Proyecto 3205.02 Asistencia técnica a todos los municipios de la jurisdicción en los procesos de revisión y ajuste de los POT, siguiendo guias del SINA</t>
  </si>
  <si>
    <t>3205.02.01 Capacitación o asistencia técnica a los ETM, en todos los temas asociados al proceso de revisión de los POT (incluye perfil climático municipal y gestión del CC, GRD, desarrollo urbano sostenible, Expediente municipal del POT, UPR, planes parciales).</t>
  </si>
  <si>
    <t>Número ETM asistidos</t>
  </si>
  <si>
    <t>3205.02.03 Apoyo a los municipios PDET en la Incorporación de la zonificación ambiental en la planeación del desarrollo territorial (POT y PDM)</t>
  </si>
  <si>
    <t>Número Municipios PDET asistidos</t>
  </si>
  <si>
    <t>3205.02.02 Apoyo y orientación a demás actores del proceso de revisión y ajuste de los POT (CTP, concejales, gremios, IGAC).</t>
  </si>
  <si>
    <t>Porcentaje Actores asistidos</t>
  </si>
  <si>
    <t>3205.02.04 Apoyo al SIG municipal a través del suministro de cartografía temática producida en Corpocesar por ETM.</t>
  </si>
  <si>
    <t>Porcentaje SIG Municipal con temática de OAT apoyados</t>
  </si>
  <si>
    <t xml:space="preserve">Conforme a las solicitudes recibidas de los entes municipales se suministró toda la información referente a las determinantes ambientales incluyendo su cartografía.
</t>
  </si>
  <si>
    <t>Proyecto 3205.03 Implementación de un sistema de relacionamiento  interinstitucional en el proceso de planeación del desarrollo y evaluación de los modelos de ocupación adoptados</t>
  </si>
  <si>
    <t>3205.03.01 Gestión para la creación de una estrategia de relacionamiento interinstitucional de OT subregional e interregional (Área Metropolitana, Gobernación, RAP, IGAC, CAR vecinas, CEI-COT, MVCT, MADR, cabildos).</t>
  </si>
  <si>
    <t>Estrategia interinstitucional de OT implementada.</t>
  </si>
  <si>
    <t>Se realizó simposio denominado, Planificación Territorial para la Inclusión de las Determinantes Ambientales y Estrategia de Desarrollo Sostenible.</t>
  </si>
  <si>
    <t>3205.03.02 Evaluación de modelos de ocupación y valoración de SE arrojados por los procesos de OAT y satisfacción de demandas</t>
  </si>
  <si>
    <t>Sistema de indicadores sociales asociados al OT, estructurado</t>
  </si>
  <si>
    <t>Se tiene programado desarrollar una estrategia para el levantamiento de la bateria de indicadores en el segundo semestre de 2022</t>
  </si>
  <si>
    <t>LINEA ESTRATÉGICA 2. GESTIÓN PARA LA CULTURA Y LA EDUCACIÓN AMBIENTAL</t>
  </si>
  <si>
    <t>PROGRAMA 3208. EDUCACIÓN AMBIENTAL</t>
  </si>
  <si>
    <t>Proyecto 3208.01 Fortalecimento de la participación ciudadana en la Gestión ambiental,  con enfoque endógeno y/o cultural,   intergeneracional, y consensual para promover el desarrollo ECOsocial en el dpto del Cesar</t>
  </si>
  <si>
    <t>3208.01.01 Gestión e Implementación de medidas para el fortalecimiento de la participación ciudadana en la gestión ambiental</t>
  </si>
  <si>
    <t>Número de procesos participativos implementados (las 4 act, siguientes/año)</t>
  </si>
  <si>
    <t>Subdirección de Gestión Ambiental (Coord. GIT para la Educacion ambiental)</t>
  </si>
  <si>
    <t>3208.01.02 Implementación de acciones para incluir el enfoque étnico, de género e intergeneracional en los procesos de educación ambiental. Asociado con el proyecto 6.2</t>
  </si>
  <si>
    <t>Número de procesos de educación ambiental con enfoque diferencial realizados</t>
  </si>
  <si>
    <t xml:space="preserve">3208.01.03 Creación de escenarios de diálogo entre los ciudadanos las entidades para la prevención de conflictos socioambientales, en armonía con la actividad 6.1.1 y el proyecto 6.3 </t>
  </si>
  <si>
    <t xml:space="preserve"> Número de acciones realizadas en el marco de la conmemoración del Bicentenario "200 años de biodiversidad"</t>
  </si>
  <si>
    <t>3208.01.05 Fortalecimiento y apoyo a la participación de los jóvenes de ambiente en el marco de la Política Nacional de Educación Ambiental</t>
  </si>
  <si>
    <t>Apoyo operativo de la red de jóvenes de ambiente del Cesar</t>
  </si>
  <si>
    <t>3208.01.04 Diseño e implementación de estrategias para el rescate y divulgación de los conocimientos tradicionales asociados al uso y manejo de la biodiversidad en el marco de la conmemoración del Bicentenario "200 Años de Biodiversidad", en armonía con el MADS</t>
  </si>
  <si>
    <t>Porcentaje de Avance de Estrategia Bicentenario ejecutada</t>
  </si>
  <si>
    <t>Se diseño e  implementan acciones en marco de la conmemoración del bicentenario enfocadas al uso de semillas nativas  en huertas escolares en instituciones educativas de los siguientes  municipios, Valledupar: INSPECAM, Francisco Molina, Oswaldo Quintana, Camilo Torres y Casimiro Maestre, Pueblo Bello; Magola Hernández,  Astrea;  Álvaro Araujo, La Paz ; INTECIPUMA, San Diego; Rafael Uribe, Bosconia; San Juan  Bosco, Manaure; San Antonio, CDR y Normal Superior, Aguachica; COLCARMEN,  Chiriguana; Juan Mejía Gómez.</t>
  </si>
  <si>
    <t>Proyecto 3208.02 Fortalecimiento y optimización del programa transversal de Educación Ambiental de la Corporación, armonizado a la Política Nacional de Educación Ambiental de Colombia, en el contexto de la propuesta DEPARTAMENTO DEL CESAR - CORPOCESAR– 2020: "Por la sustentabilidad de la vida".</t>
  </si>
  <si>
    <t>3208.02.01 Apoyo a la implementación de PRAUS, con enfoque en cambio climático.</t>
  </si>
  <si>
    <t>Número PRAUS Apoyados</t>
  </si>
  <si>
    <t>3208.02.03 Resignificación de los CIDEAS</t>
  </si>
  <si>
    <t>Número CIDEA´s asesorados</t>
  </si>
  <si>
    <t>3208.02.04 Promoción y Fortalecimiento a los CIDEAS</t>
  </si>
  <si>
    <t>Número Miembros CIDEA y educadores ambientales formados</t>
  </si>
  <si>
    <t xml:space="preserve">a) Fortalecimiento a actores CIDEAM en los municipios de Rio de Oro, La Paz, San Martin, Tamalameque; Agustín Codazzi, Chimichagua, San Alberto y La Jagua de Ibirico.
b) Se realizaron 2 Mesas de Trabajo de construcción PEAM
c) Proceso de formación a Actores CIDEAM
d) Se realizaron cuatro foros de actores CIDEAM.
</t>
  </si>
  <si>
    <t>3208.02.05 Promoción del desarrollo de la dimensión ambiental en la educación no formal (PROCEDAS, empresas, investigación en tecnologías limpias).</t>
  </si>
  <si>
    <t>Número Gremios, asociaciones, investigaciones apoyadas a través de los PROCEDAS</t>
  </si>
  <si>
    <t>3208.02.02 Resignificación de los  PRAES  (Promoción de la incorporación de la dimensión ambiental en la educación formal (contenidos curriculares en PRAES)</t>
  </si>
  <si>
    <t>Porcentaje de Contenidos curriculares de PRAES fortalecidos e incorporados (avance plan)</t>
  </si>
  <si>
    <t>3208.02.06 Apoyo al diseño, implementación y promoción de planes y acciones de educación ambiental, con enfoque en cambio climático, en asocio con el proyecto 2.1</t>
  </si>
  <si>
    <t>Porcentaje Proyectos requeridos apoyados/año</t>
  </si>
  <si>
    <t>Proyecto 3208.03 Planeación, gestión e Implementación de acciones  para el manejo de conflictos socioambientales  asociados a la productividad económica y/o uso de RN en áreas estratégicas del Cesar.</t>
  </si>
  <si>
    <t>3208.03.01 Apoyo a la estructuración, implementación y evaluación de compromisos en negocios verdes con enfoque cultural y/o diferencial (comunidad étnica, y afrodescendiente). en armonía con la actividad 5.1.4</t>
  </si>
  <si>
    <t>Número de Negocios verdes apoyados con enfoque diferencial.</t>
  </si>
  <si>
    <t xml:space="preserve">3208.03.02 Implementación de Cátedra social de cambio climático y riesgo ambiental para la productividad con eco-educación (vía one-line pág. web de Corpocesar) </t>
  </si>
  <si>
    <t>Número Cátedra implementada</t>
  </si>
  <si>
    <t>3208.03.03 Implementación de estrategia para disminución de conflictos por uso de la Ciénaga de Zapatosa</t>
  </si>
  <si>
    <t>Porcentaje de Avance de estrategia implementada y evaluada</t>
  </si>
  <si>
    <t>LÍNEA ESTRATÉGICA 1. GESTIÓN PARA EL FORTALECIMIENTO INSTITUCIONAL INTEGRAL.</t>
  </si>
  <si>
    <t>PROGRAMA 3299. FORTALECIMIENTO DE LA GESTIÓN Y DIRECCIÓN DEL SECTOR AMBIENTE Y DESARROLLO SOSTENIBLE</t>
  </si>
  <si>
    <t>Proyecto 3299.01  Fortalecimiento  e implementación de medidas  Técnicas, económicas  y financieras  para la sostenibilidad  administrativa y financiera  de Corpocesar</t>
  </si>
  <si>
    <t xml:space="preserve">3299.01.01 Implementación de estrategias eficaces en el Recaudo de las rentas propias de la entidad (gestión de cobro persuasivo, coactivo y de saneamiento contable, Adecuada implementación de la reglamentación existente en materia de tasas ambientales; otros) </t>
  </si>
  <si>
    <t>Número de Estrategias implementadas evaluadas</t>
  </si>
  <si>
    <t>Subdirección Administrativa y financiera</t>
  </si>
  <si>
    <t>3299.01.02 Gestión y actualización efectiva de la base de datos de usuarios de la TUA enfocada a la reglamentación y/o ordenación de corrientes, teniendo en cuenta la variabilidad climática (asocio con el programa 2)</t>
  </si>
  <si>
    <t>Porcentaje de Avance de Base de datos TUA actualizada</t>
  </si>
  <si>
    <t>La actualización de la base de datos se realizó de manera continua y se liquidó la TUA causada en el año 2021 por valor de  $ 2.572.274.647  de un total de 597 usuarios con concesiones vigentes.</t>
  </si>
  <si>
    <t>Subdirección Administrativa y Financiera</t>
  </si>
  <si>
    <t>3299.01.03 Control y seguimiento a la gestión de la tasa retributiva para promover la eficacia y eficiencia de la reinversión, en armonía con Actividad 2.4.3</t>
  </si>
  <si>
    <t>Porcentaje de Fuente TR controlada</t>
  </si>
  <si>
    <t xml:space="preserve">3299.01.04 Sostenimiento técnico y adtvo en la Implementación de las NIIF, IGPR, PCT, y otros instrumentos de apoyo (cumplimiento tributario, contable, operativo, y reportes de información correspondientes en los tiempos y bajo los parámetros establecidos. etc) </t>
  </si>
  <si>
    <t>Porcentaje Capacidad operativa de apoyo</t>
  </si>
  <si>
    <t xml:space="preserve">Se celebró el contrato No.19-6-0112-0-2022 cuyo objeto es soporte técnico, mantenimiento a distancia e implementación de los módulos web del sistema de información administrativo y financiero PCT INTERPRISE, , para la facturación y cartera de la tasa por utilización de agua (TUA), tasa retributiva (TR), tasa por aprovechamiento forestal, evaluación, seguimiento ambiental y demás gestiones ambientales.
</t>
  </si>
  <si>
    <t>3299.01.05 Ejecución de las inversiones en preservación, restauración, uso sostenible y generación de conocimiento (art. 11 de la Ley 1955 de 2019 y los artículos 24 y 25 de la Ley 1930 de 2018)</t>
  </si>
  <si>
    <t>Indice de ejecución RAE/GI</t>
  </si>
  <si>
    <t>3299.01.07. Participación en los espacios de consulta pública de los proyectos de reglamentación de los instrumentos económicos, financieros y de mercado, liderados por el MADS.</t>
  </si>
  <si>
    <t>Porcentaje Nivel de participación y aportes a consutas</t>
  </si>
  <si>
    <t xml:space="preserve">Subdireccion de Planeacion </t>
  </si>
  <si>
    <t>3299.01.06 Diseño del Sistema de Gestión Ambiental SGA- NTC ISO 14001:2015 para la sede bioclimática de la entidad en Valledupar</t>
  </si>
  <si>
    <t>Número Sistema diseñado</t>
  </si>
  <si>
    <t>Se diseñó el SGA bajo la norma NTC ISO 14001:2015</t>
  </si>
  <si>
    <t>3299.01.08 Implementación del Sistema de Gestión Ambiental SGA- NTC ISO 14001:2015 para la sede bioclimática de la entidad en Valledupar</t>
  </si>
  <si>
    <t>Número  Sistema implementado</t>
  </si>
  <si>
    <t>Se implementó el SGA en un 28%</t>
  </si>
  <si>
    <t>3299.01.09 Evaluación y certificación del Sistema de Gestión Ambiental SGA- NTC ISO 14001:2015 para la sede bioclimática de la entidad en Valledupar</t>
  </si>
  <si>
    <t>Número Sistema evaluado</t>
  </si>
  <si>
    <t>3299.01.10 Mantenimiento y mejoramiento continuo del Sistema de Gestión Ambiental SGA- NTC ISO 14001:2015 para la sede bioclimática de la entidad en Valledupar</t>
  </si>
  <si>
    <t>Número Sistema en mantenimiento y mejoramiento continuo</t>
  </si>
  <si>
    <t>Se presentarà a Consejo directivo el cambio de la meta fisica para que en la vigencia 2022 se realice la evaluacion y la certificacion en 2023, Por medio de la resolucion 0599 de 2021 se realizo la actualizacion del plan integran dde gestio integral de ambiental para poder desarrollar el proceso de evaluacion ante la autoridad competente.</t>
  </si>
  <si>
    <t xml:space="preserve">3299.01.11 Gestión para la puesta en marcha y operación del laboratorio ambiental de agua </t>
  </si>
  <si>
    <t>Porcentaje Dotación, operación yposterior acreditacióndel laboratorio de aguas</t>
  </si>
  <si>
    <t>Subdirección de Gestión Ambiental (Coord Laboratorio de Aguas)</t>
  </si>
  <si>
    <t>3299.01.12 Gestión para la venta de servicio de laboratorio ambiental de agua (estrategia administrativa y de sostenibilidad financiera) en armonía con la actividad o subp 2.4.4</t>
  </si>
  <si>
    <t>Porcentaje de Avance de Nuevo servicio (venta implementada)</t>
  </si>
  <si>
    <t>Proyecto 3299.02 Gestión e implementacion de acciones  para el aumento de la capacidad de desempeño  institucional integral de Corpocesar</t>
  </si>
  <si>
    <t>3299.02.01 Optimización del SIGC de la entidad en el marco del modelo integrado de planeación y gestión MIPG (revisión de la política de calidad y sus sistemas) enfocada al desempeño óptimo de la entidad - IEDI- (eficiencia comparativa).</t>
  </si>
  <si>
    <t>Indice Sistema de calidad y MIPG optimizado</t>
  </si>
  <si>
    <t>3299.02.02 Fortalecimiento del control interno de gestión, en armonia con la política y retos del PGAR</t>
  </si>
  <si>
    <t>Número de Sistema de Control interno de gestión fortalecido (recursos físicos, tecnológico y humano)/año</t>
  </si>
  <si>
    <t>3299.02.04 Fortalecimiento del Banco de Programas y Proyectos como soporte a la gestión de inversión ambiental de la entidad</t>
  </si>
  <si>
    <t>Número BPI-CAR fortalecido</t>
  </si>
  <si>
    <t xml:space="preserve">El banco de proyectos se encuentra en operacion con el apoyo de un funcionario de planta y 3 contratistas, a través de los cuales se  gestiona, formulado, viabilizado y priorizado varios proyectos de inversión ante el Fondo Nacional Ambiental, Fondo de Compensación Ambiental y con recursos de asignaciones directas del SGR. 
</t>
  </si>
  <si>
    <t>3299.02.06 Optimización física de la sede principal de Corpocesar (infraestructura, dotación, mantenimiento, según diagnóstico, PM y SIGC).</t>
  </si>
  <si>
    <t>Número Infraestructuras optimizadas y mantenidas/sedes propias</t>
  </si>
  <si>
    <t>3299.02.07 Optimización física de las seccionales (infraestructura, Dotación, mantenimiento, según diagnóstico, PM y SIGC).</t>
  </si>
  <si>
    <t>Número Seccionales adecuadas dotadas y mantenidas</t>
  </si>
  <si>
    <t>3299.02.05 Concertación, gestión e Implementación del programa de bienestar social e incentivos, y de formación y capacitación</t>
  </si>
  <si>
    <t>Indice de Eficacia/programa</t>
  </si>
  <si>
    <t>3299.02.08 Protección de activos y bienes corporativos</t>
  </si>
  <si>
    <t>Porcentaje Activos y bienes protegidos</t>
  </si>
  <si>
    <t>La entidad se encuentra protegida hasta el mes de octubre de 2022, en ejecución el contrato de seguro de vida y bienes de Corpocesar, donde se aseguró en su totalidad al personal de planta, propiedades y bienes de la entidad. Dicho seguro se realizó con Seguros Generales Suramericana S.A por un valor de $173.698.010, firmado el 11 de noviembre de 2021
Se inició la estructuración del nuevo proceso</t>
  </si>
  <si>
    <t>3299.02.03 Optimización integrada del sistema de atención al ciudadano (PQR´s, ventanilla única), quejas y sanciones ambientales</t>
  </si>
  <si>
    <t>Porcentaje Avance de la optimización del sistema</t>
  </si>
  <si>
    <t>3299.02.09 Continuación de la optimización fisica y operativa (TRD, TVD, PINAR, SIC) de la gestión archívistica y documental (consulta virtual y física centro de documentación), según plan específico</t>
  </si>
  <si>
    <t>Porcentaje Avance del sistema archivístico y documental.</t>
  </si>
  <si>
    <t>Secretaria General</t>
  </si>
  <si>
    <t>3299.02.10 Optimización de la estrategia de Compras públicas sostenibles</t>
  </si>
  <si>
    <t>Porcentaje Avance de la estrategia</t>
  </si>
  <si>
    <t>La entidad no realizó compras publicas sostenibles.</t>
  </si>
  <si>
    <t>Proyecto 3299.03 Fortalecimiento institucional sostenible del ejercicio de la autoridad ambiental regional  (seguimiento, control y vigilancia) y apoyo  integral de los procesos operativos de trámites ambientales otorgados por la Corporación</t>
  </si>
  <si>
    <t>3299.03.01 Implementación de una estrategia de seguimiento documental a los compromisos adquiridos mediante informes impuestos en el acto administrativo</t>
  </si>
  <si>
    <t>Número de Estrategia de seguimiento implementada/año</t>
  </si>
  <si>
    <t xml:space="preserve">Mediante acta  Nº 001 de 31 de enero 2022 se realizó socialización de procedimientos de la coordinación y  se generaron las estrategias para el desarrollo de las actividades de seguimiento y control ambiental y se determinaron los criterios para la escogencia de proyectos objeto de seguimiento y control ambiental para la vigencia 2022.priorizando 210 los proyectos que hacen parte de los indicadores minimos de gestion ambiental incorporados en la resolucion 667 de 2016.  </t>
  </si>
  <si>
    <t>Subdirección de Gestión Ambiental (Coord GIT Seguimiento ambiental)</t>
  </si>
  <si>
    <t>3299.03.02 Verificación en campo por alertas identificadas en los informes</t>
  </si>
  <si>
    <t>Porcentaje de Alertas con seguimiento y evaluación en campo</t>
  </si>
  <si>
    <t xml:space="preserve">3299.03.03 Verificación en campo a los permisos, autorizaciones o licencias que no han cumplido con la presentación de informes </t>
  </si>
  <si>
    <t>Porcentaje de Seguimiento y control a los que incumplen obligaciones</t>
  </si>
  <si>
    <t>3299.03.04 Optimización integral de los procesos operativos de trámites ambientales otorgados por la Corporación</t>
  </si>
  <si>
    <t>Porcentaje de Procesos óptimos</t>
  </si>
  <si>
    <t>3299.03.05 Dotación, mantenimiento y/o calibración de equipos receptores del Sistema de posicionamiento global - GPS, molinetes, Drone, sonómetros, cámaras fotográficas, software/licencias (ArcGis) otras dotaciones institucionales (según requisitos definidos en la NTC ISO 9001:2015)</t>
  </si>
  <si>
    <t>Dotacion,mantenimiento y/o calibración</t>
  </si>
  <si>
    <t>3299.03.06 Implementación efectiva del sistema VITAL-SILAM, SUIT para la optimización de los trámites ambientales</t>
  </si>
  <si>
    <t>Número Sistema fortalecido (R. humano, y de soporte tecnológico) c/año</t>
  </si>
  <si>
    <t>3299.03.07 Actualización de la base de datos de los procesos sancionatorios</t>
  </si>
  <si>
    <t>Número de Base de datos actualizada</t>
  </si>
  <si>
    <t xml:space="preserve">Oficina Juridica </t>
  </si>
  <si>
    <t>Proyecto 3299.04  Implementación de estrategias para el manejo ambiental en territorios indígenas de la Sierra Nevada de Santa Marta y Serranía de Perijá,   incorporando la cosmovisión de los pueblos indígenas  y  el enfoque diferencial en la restauración ecológica integral .</t>
  </si>
  <si>
    <t>3299.04.01 Implementación de proyectos agroforestales y/o productivos como alternativa de sostenibilidad ambiental para el óptimo aprovechamiento y/o uso del suelo, y que favorezcan las condiciones alimentarias de subsistencia de las comunidades indígenas en el marco del pacto por los grupos étnicos del PND 2018-2022.</t>
  </si>
  <si>
    <t>Número Acciones priorizadas y/o implementadas</t>
  </si>
  <si>
    <t>Subdireccion de Gestión Ambiental (Coord. Gestión asuntos etnicos - Jorge Carpio)</t>
  </si>
  <si>
    <t>3299.04.04 Desarrollo de escenario de gobernanza con grupos étnicos para la gestión de estrategias de Prevención de conflictos socioambientales.</t>
  </si>
  <si>
    <t>Número Encuentros realizados (SNSM; SP)</t>
  </si>
  <si>
    <t xml:space="preserve">3299.04.06 Gestión, apoyo de acciones de aislamiento de áreas de interés ambiental y cultural, para inducir su recuperación natural. Y OTRAS ESTRATEGIAS para la restauración ecológica de Ecosistemas en el marco del componente programático de los POMCAS y del componente estratégico de los PMA de las áreas protegidas declaradas </t>
  </si>
  <si>
    <t>Número Estrategias implementadas</t>
  </si>
  <si>
    <t>3299.04.07 Apoyo para la determinación de línea base socioambiental en asentamientos indígenas para fundamentar procesos geopolíticos en la Serranía del Perijá</t>
  </si>
  <si>
    <t>Número LB apoyada</t>
  </si>
  <si>
    <t>3299.04.02 Gestión, coordinación y evaluación al cumplimiento y materialización de acuerdos pactados mediante protocolización de consultas previas, en el marco de los POMCA adoptados, según responsabilidades de los consejos de cuencas.</t>
  </si>
  <si>
    <t>Porcentaje de Avance del proceso de materialización de acuerdos/consejos de cuencas</t>
  </si>
  <si>
    <t>3299.04.03 Identificación de oportunidades y necesidades de gestión del cambio climático en territorios étnicos para la implementación de acciones de manejo conjuntas con enfoque diferencial.</t>
  </si>
  <si>
    <t>Número Estudios de identificación</t>
  </si>
  <si>
    <t>80~Número de países menos adelantados y pequeños Estados insulares en desarrollo que están recibiendo apoyo especializado para los mecanismos encaminados a aumentar la capacidad de planificación y gestión eficaces en relación con el cambio climático, incluidos los centrados en las mujeres, los jóvenes y las comunidades locales y marginadas</t>
  </si>
  <si>
    <t>3299.04.05 Gestion, y apoyo y/o Construcción de sistemas de abastecimiento de agua, de manejo integral de residuos y de saneamiento básico (baterías sanitarias) en asentamientos de comunidades indígenas.</t>
  </si>
  <si>
    <t>Número Sistemas apoyados y/o construidos</t>
  </si>
  <si>
    <t>117~Porcentaje de la población que dispone de servicios de suministro de agua potable gestionados de manera segura</t>
  </si>
  <si>
    <t xml:space="preserve">Proyecto 3299.05 Implementación de estrategias para el manejo ambiental en comunidades afrodescendientes,  otras minorías étnicas, y/o poblaciones victimas del conflicto armado en el dpto. del Cesar. </t>
  </si>
  <si>
    <t>3299.05.01 Priorización de acciones (según capacidad y competencia) para el apoyo conjunto con el MADS a territorios colectivos y otras minorías vulnerables, en el marco del Pacto por los grupos étnicos del PND 2018-2022.</t>
  </si>
  <si>
    <t>Número Acciones priorizadas</t>
  </si>
  <si>
    <t xml:space="preserve">Subdireccion de Gestión Ambiental (Coord. Gestión asuntos etnicos - Jorge Carpio) </t>
  </si>
  <si>
    <t>3299.05.02 Implementación de proyectos agroforestales como alternativa de sostenibilidad ambiental para el óptimo aprovechamiento y/o uso del suelo, y que favorezcan las condiciones alimentarias de subsistencia de las comunidades afrocolombianas</t>
  </si>
  <si>
    <t>Número de proyectos implementados</t>
  </si>
  <si>
    <t>3299.05.03 Fortalecimiento de la capacidad social, para la transformación de conflictos y valoración como aliados estratégicos para la conservación y la gestión ambiental (Investigación y monitoreo comunitario, Conservación en territorios colectivos, mujeres en la gestión ambiental. (asocio con proyectos 6.1 y 6.3).</t>
  </si>
  <si>
    <t>Número  Acciones de identificación, caracterización y/o capacitación</t>
  </si>
  <si>
    <t xml:space="preserve">A) Consejo comunitario de Guacochito y el del Perro, dentro de su PIRC fortalecer la capacidad de gestión ambiental mediante apoyo a la organización, capacitación y operatividad; a través de guardia cimarrona, cuerpo de vigilancia, capacitación en manejo de recursos naturales, identificación. 
B) Realizar estudio previo para contratar esas capacitaciones y actividades. se proyecta la implementación de un eco vivero comunitario para potenciar la producción del material nativo de bosque seco tropical en el corregimiento de Guacochito para acciones de restauración en la cuenca del río Cesar.
C) Identificación, señalización y descripción mediante vayas informativas de sitios sagrados con el consejo comunitario José Prudencio Padilla de Badillo, para lo cual ya se hizo una primera reunión de acercamiento.
D) Jornada de educación ambiental para la recolección, manejo y disposición de residuos sólidos y la reforestación de sitio sagrado de Algarrobillo con el consejo comunitario Graciliano Francisco Guillen del Alto de la Vuelta, para lo que se requiere la participación activa del GIt de Educación Ambiental.
</t>
  </si>
  <si>
    <t xml:space="preserve">Proyecto 3299.06 Fortalecimiento de las  TIC´s .según lineamientos de MINTICs y la política de gobierno digital, en Corpocesar. </t>
  </si>
  <si>
    <t>3299.06.01 Ejecución del plan de acción para la implementación efectiva de la estrategia de gobierno digital</t>
  </si>
  <si>
    <t>Porcentaje Avance y sosteniblidad del plan de acción Gobierno Digital.</t>
  </si>
  <si>
    <t>Se crearon políticas, procedimientos y formatos para la gestión de Datos en el Laboratorio Ambiental. Actualización y publicación del PETI y el mapa de riesgo del área de Sistemas y TICs. Implementación de iniciativas tecnológicas GIS y Base de Datos Oracle. Además, se desarrolló una macro para el registro de pesaje de muestras de laboratorio que permite crear la bitácora de los datos y contiene un componente de seguridad para evitar alteraciones.</t>
  </si>
  <si>
    <t>Subdireccion de Planeacion - Coord Sistemas y TICs</t>
  </si>
  <si>
    <t>3299.06.02 Gestión para el cumplimiento del proceso de transparencia y acceso a la información (Ley 1712 de 2014)</t>
  </si>
  <si>
    <t>Porcentaje Cumplimiento de requisitos mínimos de publicación</t>
  </si>
  <si>
    <t>Contrato activo del servicio de alojamiento web, contratación de un WebMaster para la gestión y administración del Portal Web Institucional y se mantiene la publicación de actos administrativos, acuerdos y demás documentos relevantes de la misión de CORPOCESAR en el Portal Web Institucional (www.corpocesar.gov.co).</t>
  </si>
  <si>
    <t>3299.06.03 Soporte interno en tecnología y formación para el uso eficiente de las TICs.</t>
  </si>
  <si>
    <t>Porcentaje Eficacia del soporte</t>
  </si>
  <si>
    <t>Se cuenta con dos soportes técnicos contratados, uno por prestación de servicios y otro a través de 472.  Los cuales brindan atención a los requerimientos e incidentes de tecnologías de la información que reporten los usuarios de la entidad. El soporte técnico suministrado por 472 prestó servicios hasta el 26 de junio de 2022.</t>
  </si>
  <si>
    <t>3299.06.04 Gestión para la adquisición hardware y sofware, licencias (según necesidad ) e implementación óptima de software adquiridos (ej. PCT, seguridad informática, almacén etc)</t>
  </si>
  <si>
    <t>Porcentaje Demanda atendida</t>
  </si>
  <si>
    <t>PROGRAMA 3204.  GESTIÓN DE LA INFORMACIÓN Y EL CONOCIMIENTO AMBIENTAL</t>
  </si>
  <si>
    <t xml:space="preserve">Proyecto 3204.01 Gestión de conocimiento e información ambiental para la promoción del desarrollo ambiental sostenible. </t>
  </si>
  <si>
    <t>3204.01.01  Gestión de un área  viable de la red hidrometeorológica en  jurisdicción de Corpocesar</t>
  </si>
  <si>
    <t>Avance de área (cobertura de red ) viable TEFIA implementada</t>
  </si>
  <si>
    <t>Subdirección de Gestión Ambiental (Coord. GIT GRD, MORH y GAU; Coord. GIT Aprovechamiento hidrico)</t>
  </si>
  <si>
    <t>3204.01.02. Implementación de un área  viable de la red hidrometeorológica en  jurisdicción de Corpocesar y comunicación de información ambiental arrojada. .</t>
  </si>
  <si>
    <t>SIA regional (SIPGA) alimentado con datos de la red Hidrometeorológica</t>
  </si>
  <si>
    <t xml:space="preserve">En la página web de la entidad se encuentra publicada la información recolectada en desarrollo del proyecto 
https://www.corpocesar.gov.co/monitoreo-de-la-oferta-del-recurso-hidrico.html.
 la información recolectada y procesada como producto de la actividad 3204.01.03 será alimentada 
Ante Invitación del Centro Internacional para la Investigación del Fenómeno El Niño (CIIFEN), los días 07 y 08 de abril de 2022 se participó en los talleres sobre “Definición de roles institucionales, protocolos y prioridades de capacitación para la implementación del Sistema de Gestión y Alerta Temprana ante Sequías – SIGAT, en los Municipios de Agustín Codazzi y Bosconia”, área de implementación del proyecto EUROCLIMA+ en el Cesar”. En estos talleres, liderados por IDEAM y el CIIFEN, se abordó entre otros, el tema de selección de voluntarios del clima, los cuales serán personas las que se entregue un pluviómetro reconocido por la Organización Meteorológica Mundial, con los cuales se conformará una red de medición de la precipitación, en la zona centro y norte del Cesar. Así, es una oportunidad para que la entidad se vincule al proyecto en citas, con el cual se contribuye a la consolidación de la red hidrometeorológica. 
En la actividad desarrollada en el proyecto 3203.01.06, relacionada con el reconocimiento de campo para la red de monitoreo de aguas subterráneas, se promocionó el proyecto EUROCLIMA+ y se levantó información de 4 usuarios que están dispuestos a constituirse en voluntarios del clima, con lo que se ha tenido ejecución de esta meta, esperando que se concrete la participación de tales personas. Además, el suscrito funcionario suministró el listado de puntos de manifestación de aguas subterráneas levantado por la entidad, como una forma de indicar a IDEAM y CIIFEN acerca de la existencia de predios en los que se puede desarrollar la red hidrometeorológica.
</t>
  </si>
  <si>
    <t>3204.01.03  Gestion para la  implementación y operación de instrumentos de monitoreo de los Recursos Naturales</t>
  </si>
  <si>
    <t>Monitoreo del recurso hídrico superficial y subterráneo</t>
  </si>
  <si>
    <t>3204.01.04 Gestion para la  divulgación e incorporación de resultados de monitoreo de los Recursos Naturales al SIA regional</t>
  </si>
  <si>
    <t>Resultados de la gestión de monitoreo incorporados al SIA regional</t>
  </si>
  <si>
    <t xml:space="preserve">En la página web de la entidad se encuentra publicada la información recolectada en desarrollo del proyecto 
https://www.corpocesar.gov.co/monitoreo-de-la-oferta-del-recurso-hidrico.html. •  la informacion recolectada y procesada como producto de la actividad 3204.01.03 sera alimentada </t>
  </si>
  <si>
    <t>3204.01.05 Fortalecimiento del SIA regional</t>
  </si>
  <si>
    <t>SIA regional alimentado con datos de gestión ambiental regional</t>
  </si>
  <si>
    <t xml:space="preserve">En la página web de la entidad se encuentra alimentada la información recolectada en desarrollo del proyecto, para que pueda ser consultada por la comunidad en general, en la dirección https://www.corpocesar.gov.co/monitoreo-de-la-oferta-del-recurso-hidrico.html.
Así mismo, se ha publicado información derivada de los estudios que sobre POMCAS, Planes de Manejo de Acuíferos, riesgos naturales, conservación de recursos naturales renovables, información sobre conceptos de variabilidad climática y cambio climático, que dan cuenta de la gestión realizada por la entidad. Se publican en forma diaria los boletines sobre las condiciones hidrometeorológica y eventos de alerta natural para la jurisdicción de CORPOCESAR, desde las coordinaciones de RESPEL y Recursos Hídricos Digitalización de la información para cargue en el SIRH.
</t>
  </si>
  <si>
    <t>3204.01.06 Evaluación de la Evolución dinámica del PGAR y los impactos de la gestión ambiental sobre la sostenibilidad del desarrollo socio-económico y los Indicadores Mínimos de Gestión</t>
  </si>
  <si>
    <t>Número de Evaluación realizada</t>
  </si>
  <si>
    <t>Con base en el resultado del informe de gestión anual de la vigencia 2021 se realizó el diligenciamiento de los indicadores del PGAR para evaluar el nivel de cumplimiento de este instrumento.</t>
  </si>
  <si>
    <t>Proyecto 3204.02 Implementación de la estrategia  de Comunicación política de la gestión ambiental para la divulgación interinstitucional y  aprehensión ciudadana al sector ambiental</t>
  </si>
  <si>
    <t>3204.02.01 Comunicación y cultura ciudadana para desincentivar el uso de productos plástico de un solo uso e icopor.</t>
  </si>
  <si>
    <t>Número Campañas realizadas/año</t>
  </si>
  <si>
    <t xml:space="preserve">La Oficina de Comunicaciones, continúa implementando la campaña, #MenosPlásticoMásConciencia, a través de la realización de mensajes reflexivos que permitan disminuir el uso de productos plásticos de un solo uso. 
Se realizó campaña sobre el uso de pitillos
</t>
  </si>
  <si>
    <t>Subdirección de Gestión Ambiental (Coord. GIT gestion educacion ambiental; Plan de Medios (Secretaria General))</t>
  </si>
  <si>
    <t>3204.02.03 Uso inteligente de las redes sociales para la promoción de medidas de concienciación ambiental y comunicaciones de eventos y acciones</t>
  </si>
  <si>
    <t>Número de Redes sociales institucionalizadas y organizadas</t>
  </si>
  <si>
    <t>3204.02.04 Planeación, gestión y optimización del plan de medios (radio, TV, prensa, etc)</t>
  </si>
  <si>
    <t>Plan en ejecución/año</t>
  </si>
  <si>
    <t>3204.02.02 Consecución de reportes de la gestión a través de ASOCARS y entidades adscritas al sector.</t>
  </si>
  <si>
    <t>Eficacia en reportes requeridos</t>
  </si>
  <si>
    <t xml:space="preserve">Se han atendido oportunamente las solitudes realizadas por ASOCAR  otras entidades del sector </t>
  </si>
  <si>
    <t>Subdirección de Planeación</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</si>
  <si>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</si>
  <si>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</si>
  <si>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 DE  AVANCE FÍSICO</t>
  </si>
  <si>
    <t xml:space="preserve">Proyecto 3201.05. Gestión integral del suelo para la recuperación de este recurso natural en el departamento del Cesar.  </t>
  </si>
  <si>
    <t xml:space="preserve">Proyecto 3202.05 Gestión del SIRAP y/o implementación de otras estrategias de conservación de la biodiversidad y formulación e implementación y apoyo de PM de AP en el dpto. del Cesar. </t>
  </si>
  <si>
    <t>Proyecto 3203.01 Gestión integral del recurso hídrico y materialización de la ZOAT en el área de jurisdicción de Corpocesar</t>
  </si>
  <si>
    <t>Proyecto 3205.01 Fortalecimiento del proceso de Ordenamiento Territorial como estrategia  para promover el  desarrollo territorial sostenible, en el dpto del Cesar.</t>
  </si>
  <si>
    <t>Proyecto 3205.02 Asistencia técnica a todos los municipios de la jurisdicción en los procesos de revisión y ajuste de los POT, siguiendo guías del SINA</t>
  </si>
  <si>
    <t>Proyecto 3208.01 Fortalecimiento de la participación ciudadana en la Gestión ambiental,  con enfoque endógeno y/o cultural,   intergeneracional, y consensual para promover el desarrollo Ecosocial en el dpto del Cesar</t>
  </si>
  <si>
    <t>Proyecto 3299.02 Gestión e implementación de acciones  para el aumento de la capacidad de desempeño  institucional integral de Corpocesar</t>
  </si>
  <si>
    <t xml:space="preserve">Proyecto 3299.05 Implementación de estrategias para el manejo ambiental en comunidades afrodescendientes, otras minorías étnicas, y/o poblaciones víctimas del conflicto armado en el dpto. del Cesar. </t>
  </si>
  <si>
    <t xml:space="preserve">3299.06 Fortalecimiento de las TIC´s. según lineamientos de MINTICs y la política de gobierno digital, en Corpocesar. </t>
  </si>
  <si>
    <t>TOTAL METAS FISICAS Y FINANCIERAS</t>
  </si>
  <si>
    <t xml:space="preserve">ANEXO NO. 3. MATRIZ DE REPORTE DE AVANCE DE INDICADORES MÍNIMOS DE GESTIÓN INCORPORADOS EN LA RESOLUCIÓN 667 DE 2016  </t>
  </si>
  <si>
    <t>PERIODO REPORTADO:</t>
  </si>
  <si>
    <t>(Hoja metodológica versión 1,00)</t>
  </si>
  <si>
    <t>Datos reportados por la Corporación</t>
  </si>
  <si>
    <t>Datos establecidos por el MADS</t>
  </si>
  <si>
    <t xml:space="preserve">Año </t>
  </si>
  <si>
    <t>Datos calculados por el sistema</t>
  </si>
  <si>
    <t>VOLVER AL INDICE</t>
  </si>
  <si>
    <t xml:space="preserve"> ¿El Indicador aplica por las especificades ambientales regionales? </t>
  </si>
  <si>
    <t>NO APLICA</t>
  </si>
  <si>
    <t xml:space="preserve">¿El indicador no se reporta por limitaciones de información disponible? </t>
  </si>
  <si>
    <t>NO SE REPORTA</t>
  </si>
  <si>
    <t xml:space="preserve">¿Qué programas o proyectos del Plan de Acción están asociados al indicador? </t>
  </si>
  <si>
    <t xml:space="preserve">Observaciones </t>
  </si>
  <si>
    <t>Metodología de cálculo</t>
  </si>
  <si>
    <t>Para su cálculo, se reporta la siguiente información:</t>
  </si>
  <si>
    <t>Porcentaje de ejecución de acciones relacionadas con el manejo integrado de zonas costeras.</t>
  </si>
  <si>
    <t>N</t>
  </si>
  <si>
    <t>Número / Año</t>
  </si>
  <si>
    <t>Año 1</t>
  </si>
  <si>
    <t>Año 2</t>
  </si>
  <si>
    <t>Año 3</t>
  </si>
  <si>
    <t>Año 4</t>
  </si>
  <si>
    <t>Acumulado</t>
  </si>
  <si>
    <t>A</t>
  </si>
  <si>
    <t>Número de acciones relacionadas con el manejo integrado de zonas Costeras</t>
  </si>
  <si>
    <t>Ejecución física de las acciones relacionadas con el manejo integrado de zonas costeras</t>
  </si>
  <si>
    <t>Nombre de acción / proyecto (*)</t>
  </si>
  <si>
    <t>Temática</t>
  </si>
  <si>
    <t>Ejecución Física (%)</t>
  </si>
  <si>
    <t>% Ejecución Física Cuatrienal</t>
  </si>
  <si>
    <t>% Ejecución Física Anual</t>
  </si>
  <si>
    <t>Ponderación (100%)</t>
  </si>
  <si>
    <t>Ejecución ponderada (%)</t>
  </si>
  <si>
    <t>Observaciones</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</si>
  <si>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</si>
  <si>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</si>
  <si>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</si>
  <si>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</si>
  <si>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</si>
  <si>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Total</t>
  </si>
  <si>
    <t>(*) Nombre de la acción, actividad o proyecto en el Plan de Acción de la Corporación.</t>
  </si>
  <si>
    <t>Interpretación</t>
  </si>
  <si>
    <t>Cuanto más cercano a cien por ciento, mayor es el cumplimiento de las metas que la autoridad ambiental se ha propuesto alcanzar en relación con el manejo integrado de zonas costeras, en el marco del Plan de Acción de la Corporación.</t>
  </si>
  <si>
    <t>Restricciones o Limitaciones</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</si>
  <si>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</si>
  <si>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t>Responsable del reporte de las variables del indicador</t>
  </si>
  <si>
    <t>Entidad</t>
  </si>
  <si>
    <t>Nombre del funcionario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</si>
  <si>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</si>
  <si>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</si>
  <si>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</si>
  <si>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</si>
  <si>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</si>
  <si>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</si>
  <si>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</si>
  <si>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</si>
  <si>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</si>
  <si>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rPr>
        <sz val="9"/>
        <color rgb="FF000000"/>
        <rFont val="Calibri"/>
        <family val="2"/>
      </rPr>
      <t xml:space="preserve">Hoja Metodológica de referencia: MADS (2016). </t>
    </r>
    <r>
      <rPr>
        <i/>
        <sz val="9"/>
        <color rgb="FF000000"/>
        <rFont val="Calibri"/>
        <family val="2"/>
      </rPr>
      <t>Hoja metodológica Ejecución de acciones en Manejo Integrado de Zonas Costeras (Versión 1.0).</t>
    </r>
    <r>
      <rPr>
        <sz val="9"/>
        <color rgb="FF000000"/>
        <rFont val="Calibri"/>
        <family val="2"/>
      </rPr>
      <t xml:space="preserve"> Ministerio de Ambiente y Desarrollo Sostenible MADS, DGOAT-SINA y DAMCRA.</t>
    </r>
  </si>
  <si>
    <t xml:space="preserve">Descripción del Indicador </t>
  </si>
  <si>
    <t>Definición</t>
  </si>
  <si>
    <t>Es el porcentaje de avance en la ejecución, por parte de la corporación autónoma regional, de las acciones relacionadas con el manejo integrado de zonas costeras en el marco del Plan de Acción.</t>
  </si>
  <si>
    <t>Pertinencia</t>
  </si>
  <si>
    <t>Finalidad / Propósito:</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</si>
  <si>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</si>
  <si>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Normatividad de soporte:</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</si>
  <si>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</si>
  <si>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</si>
  <si>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</si>
  <si>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</si>
  <si>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</si>
  <si>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</si>
  <si>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Documentos de referencia:</t>
  </si>
  <si>
    <t>Política nacional ambiental para el desarrollo sostenible de los espacios oceánicos y las zonas costeras e insulares de Colombia – PNAOCI 2000</t>
  </si>
  <si>
    <t>Metas / Estándares</t>
  </si>
  <si>
    <t>Marco conceptual</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</si>
  <si>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</si>
  <si>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</si>
  <si>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</si>
  <si>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rPr>
        <sz val="9"/>
        <color rgb="FF000000"/>
        <rFont val="Calibri"/>
        <family val="2"/>
      </rPr>
      <t>1)</t>
    </r>
    <r>
      <rPr>
        <sz val="7"/>
        <color rgb="FF000000"/>
        <rFont val="Times New Roman"/>
        <family val="1"/>
      </rPr>
      <t xml:space="preserve">      </t>
    </r>
    <r>
      <rPr>
        <sz val="9"/>
        <color rgb="FF000000"/>
        <rFont val="Calibri"/>
        <family val="2"/>
      </rPr>
      <t>Planificación y ordenamiento de la Unidad Ambiental Costera UAC</t>
    </r>
  </si>
  <si>
    <r>
      <rPr>
        <sz val="9"/>
        <color rgb="FF000000"/>
        <rFont val="Calibri"/>
        <family val="2"/>
      </rPr>
      <t>a)</t>
    </r>
    <r>
      <rPr>
        <sz val="7"/>
        <color rgb="FF000000"/>
        <rFont val="Times New Roman"/>
        <family val="1"/>
      </rPr>
      <t xml:space="preserve">      </t>
    </r>
    <r>
      <rPr>
        <sz val="9"/>
        <color rgb="FF000000"/>
        <rFont val="Calibri"/>
        <family val="2"/>
      </rPr>
      <t>Participación en la Formulación del POMIUAC en el marco de la Unidad Ambiental Costera correspondiente a su jurisdicción y en el Diagnóstico y Zonificación de los Manglares.</t>
    </r>
  </si>
  <si>
    <r>
      <rPr>
        <sz val="9"/>
        <color rgb="FF000000"/>
        <rFont val="Calibri"/>
        <family val="2"/>
      </rPr>
      <t>2)</t>
    </r>
    <r>
      <rPr>
        <sz val="7"/>
        <color rgb="FF000000"/>
        <rFont val="Times New Roman"/>
        <family val="1"/>
      </rPr>
      <t xml:space="preserve">      </t>
    </r>
    <r>
      <rPr>
        <sz val="9"/>
        <color rgb="FF000000"/>
        <rFont val="Calibri"/>
        <family val="2"/>
      </rPr>
      <t>Gestión ambiental en las zonas costeras de su jurisdicción</t>
    </r>
  </si>
  <si>
    <r>
      <rPr>
        <sz val="9"/>
        <color rgb="FF000000"/>
        <rFont val="Calibri"/>
        <family val="2"/>
      </rPr>
      <t>a)</t>
    </r>
    <r>
      <rPr>
        <sz val="7"/>
        <color rgb="FF000000"/>
        <rFont val="Times New Roman"/>
        <family val="1"/>
      </rPr>
      <t xml:space="preserve">      </t>
    </r>
    <r>
      <rPr>
        <sz val="9"/>
        <color rgb="FF000000"/>
        <rFont val="Calibri"/>
        <family val="2"/>
      </rPr>
      <t>Manejo de ecosistemas marinos y costeros.</t>
    </r>
  </si>
  <si>
    <r>
      <rPr>
        <sz val="9"/>
        <color rgb="FF000000"/>
        <rFont val="Calibri"/>
        <family val="2"/>
      </rPr>
      <t>3)</t>
    </r>
    <r>
      <rPr>
        <sz val="7"/>
        <color rgb="FF000000"/>
        <rFont val="Times New Roman"/>
        <family val="1"/>
      </rPr>
      <t xml:space="preserve">      </t>
    </r>
    <r>
      <rPr>
        <sz val="9"/>
        <color rgb="FF000000"/>
        <rFont val="Calibri"/>
        <family val="2"/>
      </rPr>
      <t>Articulación junto con los entes territoriales en el manejo integrado de zonas costeras.</t>
    </r>
  </si>
  <si>
    <r>
      <rPr>
        <sz val="9"/>
        <color rgb="FF000000"/>
        <rFont val="Calibri"/>
        <family val="2"/>
      </rPr>
      <t>4)</t>
    </r>
    <r>
      <rPr>
        <sz val="7"/>
        <color rgb="FF000000"/>
        <rFont val="Times New Roman"/>
        <family val="1"/>
      </rPr>
      <t xml:space="preserve">      </t>
    </r>
    <r>
      <rPr>
        <sz val="9"/>
        <color rgb="FF000000"/>
        <rFont val="Calibri"/>
        <family val="2"/>
      </rPr>
      <t>Educación y participación en manejo integrado de zonas costeras.</t>
    </r>
  </si>
  <si>
    <r>
      <rPr>
        <sz val="9"/>
        <color rgb="FF000000"/>
        <rFont val="Calibri"/>
        <family val="2"/>
      </rPr>
      <t>5)</t>
    </r>
    <r>
      <rPr>
        <sz val="7"/>
        <color rgb="FF000000"/>
        <rFont val="Times New Roman"/>
        <family val="1"/>
      </rPr>
      <t xml:space="preserve">      </t>
    </r>
    <r>
      <rPr>
        <sz val="9"/>
        <color rgb="FF000000"/>
        <rFont val="Calibri"/>
        <family val="2"/>
      </rPr>
      <t>Gestión de Información en manejo integrado de zonas costeras</t>
    </r>
  </si>
  <si>
    <r>
      <rPr>
        <sz val="9"/>
        <color rgb="FF000000"/>
        <rFont val="Calibri"/>
        <family val="2"/>
      </rPr>
      <t>a)</t>
    </r>
    <r>
      <rPr>
        <sz val="7"/>
        <color rgb="FF000000"/>
        <rFont val="Times New Roman"/>
        <family val="1"/>
      </rPr>
      <t xml:space="preserve">      </t>
    </r>
    <r>
      <rPr>
        <sz val="9"/>
        <color rgb="FF000000"/>
        <rFont val="Calibri"/>
        <family val="2"/>
      </rPr>
      <t>Monitoreo de la calidad ambiental en las zonas marinas y costeras</t>
    </r>
  </si>
  <si>
    <r>
      <rPr>
        <sz val="9"/>
        <color rgb="FF000000"/>
        <rFont val="Calibri"/>
        <family val="2"/>
      </rPr>
      <t>b)</t>
    </r>
    <r>
      <rPr>
        <sz val="7"/>
        <color rgb="FF000000"/>
        <rFont val="Times New Roman"/>
        <family val="1"/>
      </rPr>
      <t xml:space="preserve">      </t>
    </r>
    <r>
      <rPr>
        <sz val="9"/>
        <color rgb="FF000000"/>
        <rFont val="Calibri"/>
        <family val="2"/>
      </rPr>
      <t>Fortalecimiento de los sistemas de información regional ambiental en el ámbito marino-costero</t>
    </r>
  </si>
  <si>
    <r>
      <rPr>
        <sz val="9"/>
        <color rgb="FF000000"/>
        <rFont val="Calibri"/>
        <family val="2"/>
      </rPr>
      <t>c)</t>
    </r>
    <r>
      <rPr>
        <sz val="7"/>
        <color rgb="FF000000"/>
        <rFont val="Times New Roman"/>
        <family val="1"/>
      </rPr>
      <t xml:space="preserve">       </t>
    </r>
    <r>
      <rPr>
        <sz val="9"/>
        <color rgb="FF000000"/>
        <rFont val="Calibri"/>
        <family val="2"/>
      </rPr>
      <t>Monitoreo de ecosistemas y recursos acuáticos marinos y costeros</t>
    </r>
  </si>
  <si>
    <t>Cabe señalar que las acciones a ser realizadas por las Corporaciones deben corresponder a las competencias otorgadas por la normatividad y en el marco de sus funciones misionales.</t>
  </si>
  <si>
    <t>Fórmula de cálculo</t>
  </si>
  <si>
    <t>Porcentaje de ejecución de acciones relacionadas con el manejo integrado de zonas costeras</t>
  </si>
  <si>
    <t>Es el promedio ponderado de la ejecución de acciones relacionadas con el manejo integrado de las zonas costeras.</t>
  </si>
  <si>
    <t>Donde:</t>
  </si>
  <si>
    <r>
      <rPr>
        <sz val="9"/>
        <color rgb="FF000000"/>
        <rFont val="Calibri"/>
        <family val="2"/>
      </rPr>
      <t xml:space="preserve">ETAMIZC </t>
    </r>
    <r>
      <rPr>
        <vertAlign val="subscript"/>
        <sz val="9"/>
        <color rgb="FF000000"/>
        <rFont val="Calibri"/>
        <family val="2"/>
      </rPr>
      <t>t</t>
    </r>
    <r>
      <rPr>
        <sz val="9"/>
        <color rgb="FF000000"/>
        <rFont val="Calibri"/>
        <family val="2"/>
      </rPr>
      <t xml:space="preserve"> = Porcentaje de ejecución total de acciones en manejo integrado de zonas costeras, en el tiempo t.</t>
    </r>
  </si>
  <si>
    <r>
      <rPr>
        <sz val="9"/>
        <color rgb="FF000000"/>
        <rFont val="Calibri"/>
        <family val="2"/>
      </rPr>
      <t xml:space="preserve">EAMIZC </t>
    </r>
    <r>
      <rPr>
        <vertAlign val="subscript"/>
        <sz val="9"/>
        <color rgb="FF000000"/>
        <rFont val="Calibri"/>
        <family val="2"/>
      </rPr>
      <t>It</t>
    </r>
    <r>
      <rPr>
        <sz val="9"/>
        <color rgb="FF000000"/>
        <rFont val="Calibri"/>
        <family val="2"/>
      </rPr>
      <t xml:space="preserve"> = Porcentaje de ejecución de la acción </t>
    </r>
    <r>
      <rPr>
        <i/>
        <sz val="9"/>
        <color rgb="FF000000"/>
        <rFont val="Calibri"/>
        <family val="2"/>
      </rPr>
      <t>i</t>
    </r>
    <r>
      <rPr>
        <sz val="9"/>
        <color rgb="FF000000"/>
        <rFont val="Calibri"/>
        <family val="2"/>
      </rPr>
      <t xml:space="preserve"> relacionada con el manejo integrado de zonas costeras, en el tiempo t.</t>
    </r>
  </si>
  <si>
    <r>
      <rPr>
        <sz val="9"/>
        <color rgb="FF000000"/>
        <rFont val="Calibri"/>
        <family val="2"/>
      </rPr>
      <t xml:space="preserve"> a </t>
    </r>
    <r>
      <rPr>
        <vertAlign val="subscript"/>
        <sz val="9"/>
        <color rgb="FF000000"/>
        <rFont val="Calibri"/>
        <family val="2"/>
      </rPr>
      <t>i</t>
    </r>
    <r>
      <rPr>
        <sz val="9"/>
        <color rgb="FF000000"/>
        <rFont val="Calibri"/>
        <family val="2"/>
      </rPr>
      <t xml:space="preserve"> = ponderador de la acción i de manejo integrado de zonas costeras</t>
    </r>
  </si>
  <si>
    <r>
      <rPr>
        <sz val="9"/>
        <color rgb="FF000000"/>
        <rFont val="Calibri"/>
        <family val="2"/>
      </rPr>
      <t xml:space="preserve">Σ a </t>
    </r>
    <r>
      <rPr>
        <vertAlign val="subscript"/>
        <sz val="9"/>
        <color rgb="FF000000"/>
        <rFont val="Calibri"/>
        <family val="2"/>
      </rPr>
      <t>i</t>
    </r>
    <r>
      <rPr>
        <sz val="9"/>
        <color rgb="FF000000"/>
        <rFont val="Calibri"/>
        <family val="2"/>
      </rPr>
      <t xml:space="preserve"> = 1.</t>
    </r>
  </si>
  <si>
    <r>
      <rPr>
        <u/>
        <sz val="9"/>
        <color rgb="FF000000"/>
        <rFont val="Calibri"/>
        <family val="2"/>
      </rPr>
      <t>Nota:</t>
    </r>
    <r>
      <rPr>
        <u/>
        <sz val="9"/>
        <color rgb="FF000000"/>
        <rFont val="Calibri"/>
        <family val="2"/>
      </rPr>
      <t xml:space="preserve"> los ponderadores de las acciones serán definidos por las CAR teniendo en cuenta el peso asignado para cada una de ellas.</t>
    </r>
  </si>
  <si>
    <t>En cuanto a la Participación en los espacios de consulta pública de los proyectos de reglamentación de los instrumentos económicos, financieros y de mercado se participaron en las mesas de trabajo convocadas por el MADS para la consolidación del anteproyecto del Presupuesto 2023</t>
  </si>
  <si>
    <t>NIVEL ESTRUCTURAL</t>
  </si>
  <si>
    <t>NIVEL RENTISTICO</t>
  </si>
  <si>
    <t>SUBNIVEL RENTISTICO</t>
  </si>
  <si>
    <t>CONCEPTO</t>
  </si>
  <si>
    <t>NIVEL 1</t>
  </si>
  <si>
    <t>NIVEL 2</t>
  </si>
  <si>
    <t>NIVEL 3</t>
  </si>
  <si>
    <t>CONCEPTO 
(2)</t>
  </si>
  <si>
    <t xml:space="preserve">RECURSOS PROPIOS
(3)
</t>
  </si>
  <si>
    <t xml:space="preserve">RECURSOS DE LA NACIÓN 
(4)
</t>
  </si>
  <si>
    <t>RECURSOS FONDO DE COMPENSACIÓN AMBIENTAL
(5)</t>
  </si>
  <si>
    <t>RECURSOS DE REGALÍAS
(6)</t>
  </si>
  <si>
    <t>TOTAL RECURSOS
(7)</t>
  </si>
  <si>
    <t>OBSERVACIONES (8)</t>
  </si>
  <si>
    <t>PRESUPUESTADO</t>
  </si>
  <si>
    <t>COMPROMETIDO</t>
  </si>
  <si>
    <t>OBLIGACIONES</t>
  </si>
  <si>
    <t xml:space="preserve">PAGOS </t>
  </si>
  <si>
    <t>PAGOS</t>
  </si>
  <si>
    <t>2</t>
  </si>
  <si>
    <t>01</t>
  </si>
  <si>
    <t>GASTOS DE FUNCIONAMIENTO</t>
  </si>
  <si>
    <t>GASTOS DE PERSONAL</t>
  </si>
  <si>
    <t>02</t>
  </si>
  <si>
    <t>ADQUISICIÓN DE BIENES Y SERVICIOS</t>
  </si>
  <si>
    <t>Adquisición de activos no financieros</t>
  </si>
  <si>
    <t>Adquisiciones diferentes de activos</t>
  </si>
  <si>
    <t>03</t>
  </si>
  <si>
    <t>TRANSFERENCIAS CORRIENTES</t>
  </si>
  <si>
    <t>A ENTIDADES DE GOBIERNO</t>
  </si>
  <si>
    <t>A ORGANOS DEL PGN</t>
  </si>
  <si>
    <t>Fondo de Compensación Ambiental - Ministerio del Medio Ambiente Art 24 Ley 344 de 1996</t>
  </si>
  <si>
    <t>Fondo de Compensación Ambiental - TSE (20%)</t>
  </si>
  <si>
    <t>Fondo de Compensación Ambiental - Recursos propios diferentes a TSE (10%)</t>
  </si>
  <si>
    <t>A ESQUEMAS ASOCIATIVOS</t>
  </si>
  <si>
    <t>Aportes a ASOCARS</t>
  </si>
  <si>
    <t xml:space="preserve">PRESTACIONES SOCIALES </t>
  </si>
  <si>
    <t>Prestaciones sociales relacionadas con el empleo</t>
  </si>
  <si>
    <t>Mesadas pensionales (de pensiones)</t>
  </si>
  <si>
    <t>Bonos pensionales (de pensiones)</t>
  </si>
  <si>
    <t>SENTENCIAS Y CONCILIACIONES</t>
  </si>
  <si>
    <t>Comisiones y otros gastos</t>
  </si>
  <si>
    <t>Conciliaciones</t>
  </si>
  <si>
    <t>04</t>
  </si>
  <si>
    <t>GASTOS POR TRIBUTOS, MULTAS, SANCIONES E INTERESES DE MORA</t>
  </si>
  <si>
    <t>IMPUESTOS</t>
  </si>
  <si>
    <t>IMPUESTOS TERRITORIALES</t>
  </si>
  <si>
    <t>Impuesto predial y Sobretasa ambiental</t>
  </si>
  <si>
    <t>Impuesto sobre vehículos automotores.</t>
  </si>
  <si>
    <t>TASAS Y DERECHOS ADMINISTRATIVOS</t>
  </si>
  <si>
    <t>Peajes.</t>
  </si>
  <si>
    <t>CONTRIBUCIONES</t>
  </si>
  <si>
    <t>Cuota de fiscalización y auditaje</t>
  </si>
  <si>
    <t>Multas, sanciones e intereses de mora</t>
  </si>
  <si>
    <t>Multas</t>
  </si>
  <si>
    <t>Sanciones</t>
  </si>
  <si>
    <t>Intereses de mora</t>
  </si>
  <si>
    <t>SERVICIO DE LA DEUDA</t>
  </si>
  <si>
    <t>Servicios de la deuda pública externa</t>
  </si>
  <si>
    <t>Intereses de la deduda pública externa</t>
  </si>
  <si>
    <t>Servicios de la deuda pública interna</t>
  </si>
  <si>
    <t>Intereses de la deduda pública interna</t>
  </si>
  <si>
    <t>Fondo de contigencias</t>
  </si>
  <si>
    <t>Proyecto 3201.01 Gestión e implementación de estrategias para la recuperación y conservación de la flora y fauna en el Departamento del Cesar, en armonía con el proyecto 1.2</t>
  </si>
  <si>
    <t xml:space="preserve">Objetivo. </t>
  </si>
  <si>
    <t>Producto</t>
  </si>
  <si>
    <t>Actividad</t>
  </si>
  <si>
    <t>Proyecto 3202.09 Implementación de Acciones de restauración en areas de interes estrategico en la Serrania del Perija en el Departamento del Cesar</t>
  </si>
  <si>
    <t xml:space="preserve">Proyecto 3205.09 Implementación de medidas estructurales y no estructurales para el control de la erosión e inundación en la corriente superficial anime, en los Municipios de Chiriguana, y Curumani Departamento del Cesar </t>
  </si>
  <si>
    <t>Proyecto 3208.01 Fortalecimento de la participación ciudadana en la Gestión ambiental,  con enfoque endógeno y/o cultural,   intergeneracional, y consensual para promover el desarrollo ECOsocial en el Dpto del Cesar</t>
  </si>
  <si>
    <t xml:space="preserve">Proyecto 3299.05 Implementación de estrategias para el manejo ambiental en comunidades afrodescendientes,  otras minorías étnicas, y/o poblaciones victimas del conflicto armado en el Dpto. del Cesar. </t>
  </si>
  <si>
    <t xml:space="preserve">3299.06 Fortalecimiento de las  TIC´s .según lineamientos de MINTICs y la política de gobierno digital, en Corpocesar. </t>
  </si>
  <si>
    <t>6.01.01.03.003.001.00AR.2101.1900.20213219000001 Implementación de estrategias para la conservación, uso sostnible de la biodiversidad y restauración de los srvicios ecosistemicos del complejo cenagoso de zapatosa, en el Municipio de Chimichagua, Dep</t>
  </si>
  <si>
    <t>BPIN 20183219000004 Implementación de un proyecto piloto de Biorremediación y gestión ambiental en el rio  San Alberto Cesar</t>
  </si>
  <si>
    <t>BPIN 20193219000002 Implementación de acciones de adaptación al cambio climático en el edificio  Bioclimático y el CAVFFS, sedes de Corpocesar en el marco del PIGCCT del departamento del Cesar .</t>
  </si>
  <si>
    <t>BPIN 20203219000001 Implementacion de acciones de mitigacion del cambio climatico en zonas rurales de los Municipios de Valledupar, La Paz, Manaure, San Diego, y Agustin Codazzi, del Departamento del Cesar</t>
  </si>
  <si>
    <t>SPGR Fortalecimiento</t>
  </si>
  <si>
    <t>SGR Fortalecimiento</t>
  </si>
  <si>
    <t>3202-0900-2021-321900-0002  Implementación de acciones de restauración con guadua y otras especies nativas en areas priorizadas de la Jurisdicción de CORPOCESAR, Departamento del Cesar</t>
  </si>
  <si>
    <t xml:space="preserve">3203_ BPIN 20223219000001 Formulacion del plan de ordenacion y manejo de la cuenca  2802-02 del Rio Medio Cesar en la Jurisdiccion de Corpocesar, Departamento del Cesar </t>
  </si>
  <si>
    <t>TOTAL PRESUPUESTO DE GASTOS</t>
  </si>
  <si>
    <t xml:space="preserve"> INFORME DE EJECUCION PRESUPUESTAL DE INGRESOS </t>
  </si>
  <si>
    <t xml:space="preserve">CORPORACIÓN AUTÓMA REGIONAL DEL CESAR </t>
  </si>
  <si>
    <t>RECURSOS VIGENCIA :  2022</t>
  </si>
  <si>
    <t>(1)
ESTRUCTURA RENTISTICA</t>
  </si>
  <si>
    <t>(2)
CONCEPTO</t>
  </si>
  <si>
    <t>(3)
PROYECTADO PLAN FINANCIERO</t>
  </si>
  <si>
    <t>MODIFICACIONES</t>
  </si>
  <si>
    <t xml:space="preserve">(6)
APROPIACIÓN FINAL
(3+4-5)
</t>
  </si>
  <si>
    <t>DISTRIBUCIÓN</t>
  </si>
  <si>
    <t>(11)
DERECHOS POR COBRAR</t>
  </si>
  <si>
    <t>(12)
RECAUDO
EFECTIVO</t>
  </si>
  <si>
    <t>(13)
% DE RECAUDO</t>
  </si>
  <si>
    <t>(14)
OBSERVACIONES</t>
  </si>
  <si>
    <t>DEFINICIÓN</t>
  </si>
  <si>
    <t>SOPORTE LEGAL</t>
  </si>
  <si>
    <t>NIVEL 4</t>
  </si>
  <si>
    <t>NIVEL 5</t>
  </si>
  <si>
    <t>(4)
ADICIÓN</t>
  </si>
  <si>
    <t>(5)
REDUCCIÓN</t>
  </si>
  <si>
    <t>(7)
FUNCIONAMIENTO</t>
  </si>
  <si>
    <t>(8)
INVERSIÓN</t>
  </si>
  <si>
    <t>(9)
FCA</t>
  </si>
  <si>
    <t>(10)
SERVICIO A LA DEUDA</t>
  </si>
  <si>
    <t>1</t>
  </si>
  <si>
    <t>Ingresos</t>
  </si>
  <si>
    <t>Ingresos Recursos Propios</t>
  </si>
  <si>
    <t>Ingresos Corrientes</t>
  </si>
  <si>
    <t>Ingresos tributarios</t>
  </si>
  <si>
    <t>Impuestos directos</t>
  </si>
  <si>
    <t>014</t>
  </si>
  <si>
    <t xml:space="preserve">Sobretasa ambiental </t>
  </si>
  <si>
    <t>Sobretasa ambiental - Urbano</t>
  </si>
  <si>
    <t>Sobretasa ambiental - Urbano-Vigencia actual</t>
  </si>
  <si>
    <t>Sobretasa ambiental - Urbano-Vigencia antarior</t>
  </si>
  <si>
    <t>3</t>
  </si>
  <si>
    <t>Sobretasa ambiental - Urbano-REcuperación de Cartera</t>
  </si>
  <si>
    <t>Sobretasa ambiental -  Rural</t>
  </si>
  <si>
    <t>Sobretasa ambiental -  Rural- Vigencia Actual</t>
  </si>
  <si>
    <t>Sobretasa ambiental -  Rural- Vigencia Anterior</t>
  </si>
  <si>
    <t>Sobretasa ambiental -  Rural- REcuperación de Cartera</t>
  </si>
  <si>
    <t>201</t>
  </si>
  <si>
    <t>Sobretasa Ambiental Áreas Metropolitanas</t>
  </si>
  <si>
    <t>Sobretasa Ambiental Áreas Metropolitanas- Vigencia actual</t>
  </si>
  <si>
    <t>Sobretasa Ambiental Áreas Metropolitanas - Vigencia Anterior</t>
  </si>
  <si>
    <t>Sobretasa Ambiental Áreas Metropolitanas -REcuperación de Cartera</t>
  </si>
  <si>
    <t>Ingresos no tributarios</t>
  </si>
  <si>
    <t>Contribuciones</t>
  </si>
  <si>
    <t>05</t>
  </si>
  <si>
    <t>Contribuciones diversas</t>
  </si>
  <si>
    <t>Contribución sector eléctrico</t>
  </si>
  <si>
    <t>Contribución sector eléctrico - Generadores de energía convencional</t>
  </si>
  <si>
    <t>Contribución sector eléctrico - Generadores de energía convencional - Vigencia Actual</t>
  </si>
  <si>
    <t>Contribución sector eléctrico - Generadores de energía convencional - Vigencia Anterior</t>
  </si>
  <si>
    <t>Contribución sector eléctrico - Generadores de energía convencional -REcuperación de Cartera</t>
  </si>
  <si>
    <t>Contribución sector eléctrico - Generadores de energía no convencional</t>
  </si>
  <si>
    <t>Contribución sector eléctrico - Generadores de energía no convencional - Vigencia Actual</t>
  </si>
  <si>
    <t>Contribución sector eléctrico - Generadores de energía no convencional - Vigencia Anterior</t>
  </si>
  <si>
    <t>Contribución sector eléctrico - Generadores de energía no convencional - Recuperación de Cartera</t>
  </si>
  <si>
    <t>Tasas y derechos administrativos</t>
  </si>
  <si>
    <t>015</t>
  </si>
  <si>
    <t>Certificaciones y constancias</t>
  </si>
  <si>
    <t>Certificaciones y constancias- Vigencia Actual</t>
  </si>
  <si>
    <t>Certificaciones y constancias - Vigencia Anterior</t>
  </si>
  <si>
    <t>Certificaciones y constancias - Recuperación de Cartera</t>
  </si>
  <si>
    <t>036</t>
  </si>
  <si>
    <t>Evaluación de licencias y trámites ambientales</t>
  </si>
  <si>
    <t>Evaluación de licencias y trámites ambientales - Vigencia Actual</t>
  </si>
  <si>
    <t>Evaluación de licencias y trámites ambientales -Vigencia Anterior</t>
  </si>
  <si>
    <t>Evaluación de licencias y trámites ambientales -Recuperación de Cartera</t>
  </si>
  <si>
    <t>037</t>
  </si>
  <si>
    <t>Seguimiento a licencias y trámites ambientales</t>
  </si>
  <si>
    <t>Seguimiento a licencias y trámites ambientales - Vigencia Actual</t>
  </si>
  <si>
    <t>Seguimiento a licencias y trámites ambientales - Vigencia Anterior</t>
  </si>
  <si>
    <t>Seguimiento a licencias y trámites ambientales - Rendimientos</t>
  </si>
  <si>
    <t>055</t>
  </si>
  <si>
    <t>Tasa por el uso del agua</t>
  </si>
  <si>
    <t>Tasa por el uso del agua - Vigencia Actual</t>
  </si>
  <si>
    <t>Tasa por el uso del agua - Vigencia Anterior</t>
  </si>
  <si>
    <t>Tasa por el uso del agua - Recuperación de Cartera</t>
  </si>
  <si>
    <t>088</t>
  </si>
  <si>
    <t>Tasa retributiva</t>
  </si>
  <si>
    <t>Tasa retributiva -  Vigencia Actual</t>
  </si>
  <si>
    <t>Tasa retributiva - Vigencia Anterior</t>
  </si>
  <si>
    <t>Tasa retributiva - Recuperación de Cartera</t>
  </si>
  <si>
    <t>089</t>
  </si>
  <si>
    <t>Tasa por aprovechamiento forestal</t>
  </si>
  <si>
    <t>Tasa por aprovechamiento forestal - Vigencia Actual</t>
  </si>
  <si>
    <t>Tasa por aprovechamiento forestal - Vigencia Anterior</t>
  </si>
  <si>
    <t>Tasa por aprovechamiento forestal - Recuperación de Cartera</t>
  </si>
  <si>
    <t>090</t>
  </si>
  <si>
    <t>Tasa compensatoria por caza de fauna silvestre</t>
  </si>
  <si>
    <t>Tasa compensatoria por caza de fauna silvestre - Vigencia Actual</t>
  </si>
  <si>
    <t>Tasa compensatoria por caza de fauna silvestre - Vigencia Anterior</t>
  </si>
  <si>
    <t>Tasa compensatoria por caza de fauna silvestre - Recuperación de Cartera</t>
  </si>
  <si>
    <t>110</t>
  </si>
  <si>
    <t>Sobretasa ambiental - Peajes</t>
  </si>
  <si>
    <t>Sobretasa ambiental - Peajes - Vigencia Actual</t>
  </si>
  <si>
    <t>Sobretasa ambiental - Peajes - Vigencia Anterior</t>
  </si>
  <si>
    <t>Sobretasa ambiental - Peajes - Recuperación de Cartera</t>
  </si>
  <si>
    <t>112</t>
  </si>
  <si>
    <t>Tasa Compensatoria por la utilización permanente de la reserva forestal protectora Bosque Oriental de Bogotá</t>
  </si>
  <si>
    <t>Tasa Compensatoria por la utilización permanente de la reserva forestal protectora Bosque Oriental de Bogotá - Vigencia Actual</t>
  </si>
  <si>
    <t>Tasa Compensatoria por la utilización permanente de la reserva forestal protectora Bosque Oriental de Bogotá - Vigencia Anterior</t>
  </si>
  <si>
    <t>Tasa Compensatoria por la utilización permanente de la reserva forestal protectora Bosque Oriental de Bogotá - Recuperación de Cartera</t>
  </si>
  <si>
    <t>113</t>
  </si>
  <si>
    <t>Salvoconducto Unico Nacional</t>
  </si>
  <si>
    <t>Salvoconducto Unico Nacional - Vigencia Actual</t>
  </si>
  <si>
    <t>Salvoconducto Unico Nacional - Vigencia Anterior</t>
  </si>
  <si>
    <t>Salvoconducto Unico Nacional - Recuperación de Cartera</t>
  </si>
  <si>
    <t>001</t>
  </si>
  <si>
    <t>Multas y sanciones</t>
  </si>
  <si>
    <t>Sanciones disciplinarias</t>
  </si>
  <si>
    <t>Sanciones disciplinarias - Vigencia Actual</t>
  </si>
  <si>
    <t>Sanciones disciplinarias - Vigencia Anterior</t>
  </si>
  <si>
    <t>Sanciones disciplinarias - Recuperación de Cartera</t>
  </si>
  <si>
    <t>Sanciones contractuales</t>
  </si>
  <si>
    <t>Sanciones contractuales - Vigencia Actual</t>
  </si>
  <si>
    <t>Sanciones contractuales - Vigencia Anterior</t>
  </si>
  <si>
    <t>Sanciones contractuales - Recuperación de Cartera</t>
  </si>
  <si>
    <t>Sanciones administrativas</t>
  </si>
  <si>
    <t>Sanciones administrativas - Vigencia Actual</t>
  </si>
  <si>
    <t>Sanciones administrativas - Vigencia Anterior</t>
  </si>
  <si>
    <t>Sanciones administrativas - Recuperación de Cartera</t>
  </si>
  <si>
    <t>13</t>
  </si>
  <si>
    <t>Sanciones sanitarias</t>
  </si>
  <si>
    <t>Sanciones sanitarias - Vigencia Actual</t>
  </si>
  <si>
    <t>Sanciones sanitarias - Vigencia Anterior</t>
  </si>
  <si>
    <t>Sanciones sanitarias - Recuperación de Cartera</t>
  </si>
  <si>
    <t>22</t>
  </si>
  <si>
    <t>Multas ambientales</t>
  </si>
  <si>
    <t>Multas ambientales - Vigencia Actual</t>
  </si>
  <si>
    <t>Multas ambientales - Vigencia Anterior</t>
  </si>
  <si>
    <t>Multas ambientales - Recuperación de Cartera</t>
  </si>
  <si>
    <t>002</t>
  </si>
  <si>
    <t>Venta de bienes y servicios</t>
  </si>
  <si>
    <t>Ventas de establecimientos de mercado</t>
  </si>
  <si>
    <t>00</t>
  </si>
  <si>
    <t>Agricultura, silvicultura y productos de la pesca</t>
  </si>
  <si>
    <t>Agricultura, silvicultura y productos de la pesca - Vigencia Actual</t>
  </si>
  <si>
    <t>Agricultura, silvicultura y productos de la pesca - Vigencia Anterior</t>
  </si>
  <si>
    <t>Agricultura, silvicultura y productos de la pesca - Recuperación de Cartera</t>
  </si>
  <si>
    <t>Minerales; electricidad, gas y agua</t>
  </si>
  <si>
    <t>Minerales; electricidad, gas y agua - Vigencia Actual</t>
  </si>
  <si>
    <t>Minerales; electricidad, gas y agua - Vigencia Anterior</t>
  </si>
  <si>
    <t>Minerales; electricidad, gas y agua - Recuperación de Cartera</t>
  </si>
  <si>
    <t>Productos alimenticios, bebidas y tabaco; textiles, prendas de vestir y productos de cuero</t>
  </si>
  <si>
    <t>Productos alimenticios, bebidas y tabaco; textiles, prendas de vestir y productos de cuero - Vigencia Actual</t>
  </si>
  <si>
    <t>Productos alimenticios, bebidas y tabaco; textiles, prendas de vestir y productos de cuero - Vigencia Anterior</t>
  </si>
  <si>
    <t>Productos alimenticios, bebidas y tabaco; textiles, prendas de vestir y productos de cuero - Recuperación de Cartera</t>
  </si>
  <si>
    <t>Otros bienes transportables (excepto productos metálicos, maquinaria y equipo)</t>
  </si>
  <si>
    <t>Otros bienes transportables (excepto productos metálicos, maquinaria y equipo) - Vigencia Actual</t>
  </si>
  <si>
    <t>Otros bienes transportables (excepto productos metálicos, maquinaria y equipo) - Vigencia Anterior</t>
  </si>
  <si>
    <t>Otros bienes transportables (excepto productos metálicos, maquinaria y equipo) - Recuperación de Cartera</t>
  </si>
  <si>
    <t>Productos metálicos, maquinaria y equipo</t>
  </si>
  <si>
    <t>Productos metálicos, maquinaria y equipo - Vigencia Actual</t>
  </si>
  <si>
    <t>Productos metálicos, maquinaria y equipo - Vigencia Anterior</t>
  </si>
  <si>
    <t>Productos metálicos, maquinaria y equipo - Recuperación de Cartera</t>
  </si>
  <si>
    <t>Servicios de la construcción</t>
  </si>
  <si>
    <t>Servicios de la construcción - Vigencia Actual</t>
  </si>
  <si>
    <t>Servicios de la construcción - Vigencia Anterior</t>
  </si>
  <si>
    <t>Servicios de la construcción - Recuperación de Cartera</t>
  </si>
  <si>
    <t>06</t>
  </si>
  <si>
    <t>Servicios de alojamiento; servicios de suministro de comidas y bebidas; servicios de transporte; y servicios de distribución de electricidad, gas y agua</t>
  </si>
  <si>
    <t>Servicios de alojamiento; servicios de suministro de comidas y bebidas; servicios de transporte; y servicios de distribución de electricidad, gas y agua - Vigencia Actual</t>
  </si>
  <si>
    <t>Servicios de alojamiento; servicios de suministro de comidas y bebidas; servicios de transporte; y servicios de distribución de electricidad, gas y agua - Vigencia Anterior</t>
  </si>
  <si>
    <t>Servicios de alojamiento; servicios de suministro de comidas y bebidas; servicios de transporte; y servicios de distribución de electricidad, gas y agua - Recuperación de Cartera</t>
  </si>
  <si>
    <t>07</t>
  </si>
  <si>
    <t>Servicios financieros y servicios conexos, servicios inmobiliarios y servicios de leasing</t>
  </si>
  <si>
    <t>Servicios financieros y servicios conexos, servicios inmobiliarios y servicios de leasing - Vigencia Anterior</t>
  </si>
  <si>
    <t>Servicios financieros y servicios conexos, servicios inmobiliarios y servicios de leasing - Vigencia Actual</t>
  </si>
  <si>
    <t>Servicios financieros y servicios conexos, servicios inmobiliarios y servicios de leasing - Recuperación de Cartera</t>
  </si>
  <si>
    <t>08</t>
  </si>
  <si>
    <t xml:space="preserve">Servicios prestados a las empresas y servicios de producción </t>
  </si>
  <si>
    <t>Servicios prestados a las empresas y servicios de producción  - Vigencia Actual</t>
  </si>
  <si>
    <t>Servicios prestados a las empresas y servicios de producción  - Vigencia Anterior</t>
  </si>
  <si>
    <t>Servicios prestados a las empresas y servicios de producción  - Recuperación de Cartera</t>
  </si>
  <si>
    <t>09</t>
  </si>
  <si>
    <t>Servicios para la comunidad, sociales y personales</t>
  </si>
  <si>
    <t>Servicios para la comunidad, sociales y personales - Vigencia Actual</t>
  </si>
  <si>
    <t>Servicios para la comunidad, sociales y personales - Vigencia Anterior</t>
  </si>
  <si>
    <t>Servicios para la comunidad, sociales y personales - Recuperación de Cartera</t>
  </si>
  <si>
    <t>10</t>
  </si>
  <si>
    <t>Elementos militares de un solo uso</t>
  </si>
  <si>
    <t>Elementos militares de un solo uso - Vigencia Actual</t>
  </si>
  <si>
    <t>Elementos militares de un solo uso - Vigencia Anterior</t>
  </si>
  <si>
    <t>Elementos militares de un solo uso - Recuperación de Cartera</t>
  </si>
  <si>
    <t>Ventas incidentales de establecimientos no de mercado</t>
  </si>
  <si>
    <t>Agricultura, silvicultura y productos de la pesca -  Vigencia Anterior</t>
  </si>
  <si>
    <t>Servicios de alojamiento; servicios de suministro de comidas y bebidas; servicios de transporte; y servicios de distribución de electricidad, gas y agua -  Vigencia Actual</t>
  </si>
  <si>
    <t>Servicios prestados a las empresas y servicios de producción - Recuperación de Cartera</t>
  </si>
  <si>
    <t>Transferencias corrientes</t>
  </si>
  <si>
    <t>003</t>
  </si>
  <si>
    <t>Participaciones distintas del SGP</t>
  </si>
  <si>
    <t>Participación en impuestos</t>
  </si>
  <si>
    <t>14</t>
  </si>
  <si>
    <t>Participación ambiental en el porcentaje de recaudo del impuesto predial</t>
  </si>
  <si>
    <t>Participación ambiental en el porcentaje de recaudo del impuesto predial - Vigencia Actual</t>
  </si>
  <si>
    <t>Participación ambiental en el porcentaje de recaudo del impuesto predial - Vigencia Anterior</t>
  </si>
  <si>
    <t>Participación ambiental en el porcentaje de recaudo del impuesto predial - Recuperación de Cartera</t>
  </si>
  <si>
    <t>Participación en multas, sanciones e intereses de mora</t>
  </si>
  <si>
    <t>Participación de intereses de mora al porcentaje de recaudo del impuesto predial.</t>
  </si>
  <si>
    <t>Participación de intereses de mora al porcentaje de recaudo del impuesto predial - Vigencia Actual</t>
  </si>
  <si>
    <t>Participación de intereses de mora al porcentaje de recaudo del impuesto predial - Vigencia Anterior</t>
  </si>
  <si>
    <t>Participación de intereses de mora al porcentaje de recaudo del impuesto predial - Recuperación de Cartera</t>
  </si>
  <si>
    <t>009</t>
  </si>
  <si>
    <t>Recursos del Sistema de Seguridad Social Integral</t>
  </si>
  <si>
    <t>Sistema General de Pensiones</t>
  </si>
  <si>
    <t>Concurrencia pasivo pensional</t>
  </si>
  <si>
    <t>Concurrencia pasivo pensional - Vigencia Actual</t>
  </si>
  <si>
    <t>Concurrencia pasivo pensional -  Vigencia Anterior</t>
  </si>
  <si>
    <t>Concurrencia pasivo pensional - Recuperación de Cartera</t>
  </si>
  <si>
    <t>010</t>
  </si>
  <si>
    <t>Sentencias y conciliaciones</t>
  </si>
  <si>
    <t>Fallos nacionales</t>
  </si>
  <si>
    <t>Sentencias</t>
  </si>
  <si>
    <t>Sentencias - Vigencia Actual</t>
  </si>
  <si>
    <t>Sentencias - Vigencia Anterior</t>
  </si>
  <si>
    <t>Sentencias - Recuperación de Cartera</t>
  </si>
  <si>
    <t>Conciliaciones - Vigencia Actual</t>
  </si>
  <si>
    <t>Conciliaciones - Vigencia Anterior</t>
  </si>
  <si>
    <t>Conciliaciones - Recuperación de Cartera</t>
  </si>
  <si>
    <t>Laudos arbitrales</t>
  </si>
  <si>
    <t>Laudos arbitrales - Vigencia Actual</t>
  </si>
  <si>
    <t>Laudos arbitrales - Vigencia Anterior</t>
  </si>
  <si>
    <t>Laudos arbitrales - Recuperación de Cartera</t>
  </si>
  <si>
    <t>011</t>
  </si>
  <si>
    <t>Indemnizaciones relacionadas con seguros no de vida</t>
  </si>
  <si>
    <t>Indemnizaciones relacionadas con seguros no de vida - Vigencia Anterior</t>
  </si>
  <si>
    <t>Indemnizaciones relacionadas con seguros no de vida - Vigencia Actual</t>
  </si>
  <si>
    <t>Indemnizaciones relacionadas con seguros no de vida - Recuperación de Cartera</t>
  </si>
  <si>
    <t>020</t>
  </si>
  <si>
    <t>Devoluciones seguridad social - pensiones</t>
  </si>
  <si>
    <t>Devoluciones seguridad social - pensiones - Vigencia Actual</t>
  </si>
  <si>
    <t>Devoluciones seguridad social - pensiones - Vigencia Anterior</t>
  </si>
  <si>
    <t>Devoluciones seguridad social - pensiones - Recuperación de Cartera</t>
  </si>
  <si>
    <t>Recursos de capital</t>
  </si>
  <si>
    <t>Disposición de activos</t>
  </si>
  <si>
    <t>Disposición de activos financieros</t>
  </si>
  <si>
    <t>Acciones</t>
  </si>
  <si>
    <t>Acciones - Vigencia Actual</t>
  </si>
  <si>
    <t>Acciones - Vigencia Anterior</t>
  </si>
  <si>
    <t>Acciones - Recuperación de Cartera</t>
  </si>
  <si>
    <t>Reducciones de capital</t>
  </si>
  <si>
    <t>Reducciones de capital - Vigencia Actual</t>
  </si>
  <si>
    <t>Reducciones de capital - Vigencia Anterior</t>
  </si>
  <si>
    <t>Reducciones de capital - Recuperación de Cartera</t>
  </si>
  <si>
    <t>Reembolso de participaciones en fondos de inversión</t>
  </si>
  <si>
    <t>Reembolso de participaciones en fondos de inversión - Vigencia Actual</t>
  </si>
  <si>
    <t>Reembolso de participaciones en fondos de inversión - Vigencia Anterior</t>
  </si>
  <si>
    <t>Reembolso de participaciones en fondos de inversión - Recuperación de Cartera</t>
  </si>
  <si>
    <t>004</t>
  </si>
  <si>
    <t>Títulos de devolución de impuestos-TIDIS</t>
  </si>
  <si>
    <t>Títulos de devolución de impuestos-TIDIS - Vigencia Actual</t>
  </si>
  <si>
    <t>Títulos de devolución de impuestos-TIDIS - Vigencia Anterior</t>
  </si>
  <si>
    <t>Títulos de devolución de impuestos-TIDIS - Recuperación de Cartera</t>
  </si>
  <si>
    <t>Disposición de activos no financieros</t>
  </si>
  <si>
    <t>Disposición de activos fijos</t>
  </si>
  <si>
    <t>Disposición de edificaciones y estructuras</t>
  </si>
  <si>
    <t>Disposición de edificaciones y estructuras - Vigencia Actual</t>
  </si>
  <si>
    <t>Disposición de edificaciones y estructuras - Vigencia Anterior</t>
  </si>
  <si>
    <t>Disposición de edificaciones y estructuras - Recuperación de Cartera</t>
  </si>
  <si>
    <t>Disposición de maquinaria y equipo</t>
  </si>
  <si>
    <t>Disposición de maquinaria y equipo - Vigencia Actual</t>
  </si>
  <si>
    <t>Disposición de maquinaria y equipo - Vigencia Anterioir</t>
  </si>
  <si>
    <t>Disposición de maquinaria y equipo - Recuperación de Cartera</t>
  </si>
  <si>
    <t>Disposición de otros activos fijos</t>
  </si>
  <si>
    <t>Disposición de recursos biológicos cultivados</t>
  </si>
  <si>
    <t>Disposición de recursos biológicos cultivados - Vigencia Actual</t>
  </si>
  <si>
    <t>Disposición de recursos biológicos cultivados - Vigencia Anterior</t>
  </si>
  <si>
    <t>Disposición de recursos biológicos cultivados - Recuperación de Cartera</t>
  </si>
  <si>
    <t>Disposición de productos de la propiedad intelectual</t>
  </si>
  <si>
    <t>Disposición de productos de la propiedad intelectual - Vigencia Actual</t>
  </si>
  <si>
    <t>Disposición de productos de la propiedad intelectual - Vigencia Anterior</t>
  </si>
  <si>
    <t>Disposición de productos de la propiedad intelectual - Recuperación de Cartera</t>
  </si>
  <si>
    <t>Disposición de objetos de valor</t>
  </si>
  <si>
    <t>Disposición de joyas y artículos conexos</t>
  </si>
  <si>
    <t>Disposición de joyas y artículos conexos - Vigencia Actual</t>
  </si>
  <si>
    <t>Disposición de joyas y artículos conexos - Vigencia Anterior</t>
  </si>
  <si>
    <t>Disposición de joyas y artículos conexos - Recuperación de Cartera</t>
  </si>
  <si>
    <t>Disposición de antigüedades u otros objetos de arte</t>
  </si>
  <si>
    <t>Disposición de antigüedades u otros objetos de arte - Vigencia Actual</t>
  </si>
  <si>
    <t>Disposición de antigüedades u otros objetos de arte - Vigencia Anterior</t>
  </si>
  <si>
    <t>Disposición de antigüedades u otros objetos de arte - Recuperación de Cartera</t>
  </si>
  <si>
    <t>Disposición de otros objetos valiosos</t>
  </si>
  <si>
    <t>Disposición de otros objetos valiosos - Vigencia Actual</t>
  </si>
  <si>
    <t>Disposición de otros objetos valiosos - Vigencia Anterior</t>
  </si>
  <si>
    <t>Disposición de otros objetos valiosos - Recuperación de Cartera</t>
  </si>
  <si>
    <t>Disposición de activos no producidos</t>
  </si>
  <si>
    <t>Disposición de  tierras y terrenos</t>
  </si>
  <si>
    <t>Disposición de  tierras y terrenos - Vigencia Actual</t>
  </si>
  <si>
    <t>Disposición de  tierras y terrenos - Vigencia Anterior</t>
  </si>
  <si>
    <t>Disposición de  tierras y terrenos - Recuperación de Cartera</t>
  </si>
  <si>
    <t>Disposición de recursos biológicos no cultivados</t>
  </si>
  <si>
    <t>Disposición de recursos biológicos no cultivados - Vigencia Actual</t>
  </si>
  <si>
    <t>Disposición de recursos biológicos no cultivados - Vigencia Anterior</t>
  </si>
  <si>
    <t>Disposición de recursos biológicos no cultivados - Recuperación de Cartera</t>
  </si>
  <si>
    <t>Dividendos y utilidades por otras inversiones de capital</t>
  </si>
  <si>
    <t>Empresas industriales y comerciales del Estado societarias</t>
  </si>
  <si>
    <t>Empresas industriales y comerciales del Estado societarias - Vigencia Actual</t>
  </si>
  <si>
    <t>Empresas industriales y comerciales del Estado societarias - Vigencia Anterior</t>
  </si>
  <si>
    <t>Empresas industriales y comerciales del Estado societarias - Recuperación de Cartera</t>
  </si>
  <si>
    <t>Sociedades de economía mixta</t>
  </si>
  <si>
    <t>Sociedades de economía mixta - Vigencia Actual</t>
  </si>
  <si>
    <t>Sociedades de economía mixta - Vigencia Anterior</t>
  </si>
  <si>
    <t>Sociedades de economía mixta - Recuperación de Cartera</t>
  </si>
  <si>
    <t>Inversiones patrimoniales no controladas</t>
  </si>
  <si>
    <t>Inversiones patrimoniales no controladas - Vigencia Actual</t>
  </si>
  <si>
    <t>Inversiones patrimoniales no controladas - Vigencia Anterior</t>
  </si>
  <si>
    <t>Inversiones patrimoniales no controladas - Recuperación de Cartera</t>
  </si>
  <si>
    <t>Inversiones en entidades controladas - entidades en el exterior</t>
  </si>
  <si>
    <t>Inversiones en entidades controladas - entidades en el exterior - Vigencia Actual</t>
  </si>
  <si>
    <t>Inversiones en entidades controladas - entidades en el exterior - Vigencia Anterior</t>
  </si>
  <si>
    <t>Inversiones en entidades controladas - entidades en el exterior - Recuperación de Cartera</t>
  </si>
  <si>
    <t>Inversiones en entidades controladas - sociedades públicas</t>
  </si>
  <si>
    <t>Inversiones en entidades controladas - sociedades públicas - Vigencia Actual</t>
  </si>
  <si>
    <t>Inversiones en entidades controladas - sociedades públicas - Vigencia Anterior</t>
  </si>
  <si>
    <t>Inversiones en entidades controladas - sociedades públicas - Recuperación de Cartera</t>
  </si>
  <si>
    <t>Rendimientos financieros</t>
  </si>
  <si>
    <t>Títulos participativos</t>
  </si>
  <si>
    <t>Depósitos</t>
  </si>
  <si>
    <t>Depósitos - Sobretasa Ambiental Urbano</t>
  </si>
  <si>
    <t>Depósitos - Sobretasa Ambiental Rural</t>
  </si>
  <si>
    <t>Depósitos - Sobretasa Ambiental Areas Metropolitanas</t>
  </si>
  <si>
    <t>Depósitos - Contribución sector eléctrico - Generadores de energía convencional</t>
  </si>
  <si>
    <t>Depósitos - Contribución sector eléctrico - Generadores de energía no convencional</t>
  </si>
  <si>
    <t>Depósitos - Certificaciones y constancias</t>
  </si>
  <si>
    <t xml:space="preserve">Depósitos - Evaluación de licencias y trámites ambientales </t>
  </si>
  <si>
    <t xml:space="preserve">Depósitos - Seguimiento de licencias y trámites ambientales </t>
  </si>
  <si>
    <t>Depósitos -  Tasa por el Uso del Agua</t>
  </si>
  <si>
    <t>Depósitos - Tasa Retributiba</t>
  </si>
  <si>
    <t>11</t>
  </si>
  <si>
    <t>Depósitos - Tasa de Aprovechamiento Forestal</t>
  </si>
  <si>
    <t>12</t>
  </si>
  <si>
    <t>Depósitos - Tasa compensatoria por caza de fauna silvestre</t>
  </si>
  <si>
    <t>Depósitos -  Sobretasa ambiental - Peajes</t>
  </si>
  <si>
    <t>Depósitos - Tasa Compensatoria por la utilización permanente de la reserva forestal protectora Bosque Oriental de Bogotá</t>
  </si>
  <si>
    <t>15</t>
  </si>
  <si>
    <t>Depósitos - Salvoconducto Unico Nacional</t>
  </si>
  <si>
    <t>16</t>
  </si>
  <si>
    <t>Depósitos - Multas ambientales</t>
  </si>
  <si>
    <t>17</t>
  </si>
  <si>
    <t>Depósitos - Intereses de mora multas y sanciones</t>
  </si>
  <si>
    <t>18</t>
  </si>
  <si>
    <t>Depósitos - Venta de bienes y servicios</t>
  </si>
  <si>
    <t>19</t>
  </si>
  <si>
    <t>Depósitos - Participación ambiental en el porcentaje de recaudo del impuesto predial</t>
  </si>
  <si>
    <t>20</t>
  </si>
  <si>
    <t>Depósitos - Participación de intereses de mora al porcentaje de recaudo del impuesto predial.</t>
  </si>
  <si>
    <t>21</t>
  </si>
  <si>
    <t>Depósitos - Concurrencia pasivo pensional</t>
  </si>
  <si>
    <t>Depósitos - Fallos Nacionales Sentencias</t>
  </si>
  <si>
    <t>23</t>
  </si>
  <si>
    <t>Depósitos - Fallos Nacionales Conciliaciones</t>
  </si>
  <si>
    <t>24</t>
  </si>
  <si>
    <t>Depósitos - Fallos Nacionales Laudos arbitrales</t>
  </si>
  <si>
    <t>25</t>
  </si>
  <si>
    <t>Depósitos - Indemnizaciones relacionadas con seguros no de vida</t>
  </si>
  <si>
    <t>26</t>
  </si>
  <si>
    <t>Depósitos -  Devoluciones seguridad Social Pensiones</t>
  </si>
  <si>
    <t>27</t>
  </si>
  <si>
    <t>Depósitos - Disposición de activos financieros</t>
  </si>
  <si>
    <t>28</t>
  </si>
  <si>
    <t>Depósitos - Disposición de activos no financieros</t>
  </si>
  <si>
    <t>29</t>
  </si>
  <si>
    <t>Depósitos - Sociedades de economía mixta</t>
  </si>
  <si>
    <t>30</t>
  </si>
  <si>
    <t>Depósitos - Dividendos y utilidades por otras inversiones de capital</t>
  </si>
  <si>
    <t>Valores distintos de acciones</t>
  </si>
  <si>
    <t>Cuenta única nacional</t>
  </si>
  <si>
    <t>Intereses por préstamos</t>
  </si>
  <si>
    <t>Rendimientos recursos de terceros</t>
  </si>
  <si>
    <t>Recursos de crédito externo</t>
  </si>
  <si>
    <t>Recursos de contratos de empréstitos externos</t>
  </si>
  <si>
    <t>Bancos comerciales</t>
  </si>
  <si>
    <t>Entidades de fomento</t>
  </si>
  <si>
    <t>Gobiernos</t>
  </si>
  <si>
    <t>Bancos centrales y agencias de gobiernos</t>
  </si>
  <si>
    <t>Organismos multilaterales</t>
  </si>
  <si>
    <t>BID</t>
  </si>
  <si>
    <t>BIRF</t>
  </si>
  <si>
    <t>CAF</t>
  </si>
  <si>
    <t>005</t>
  </si>
  <si>
    <t>Otras instituciones financieras</t>
  </si>
  <si>
    <t>FIDA</t>
  </si>
  <si>
    <t>FODI</t>
  </si>
  <si>
    <t>Recursos de crédito externo de otras instituciones financieras</t>
  </si>
  <si>
    <t>Títulos de deuda</t>
  </si>
  <si>
    <t>Bonos</t>
  </si>
  <si>
    <t>Proveedores</t>
  </si>
  <si>
    <t>Recursos de crédito interno</t>
  </si>
  <si>
    <t>Recursos de contratos de empréstitos internos</t>
  </si>
  <si>
    <t>Banca comercial</t>
  </si>
  <si>
    <t>Nación</t>
  </si>
  <si>
    <t>Banca de fomento</t>
  </si>
  <si>
    <t>006</t>
  </si>
  <si>
    <t>007</t>
  </si>
  <si>
    <t>Otras entidades no financieras</t>
  </si>
  <si>
    <t>Colocación y títulos TES</t>
  </si>
  <si>
    <t>Colocación y títulos TES clase B a corto plazo</t>
  </si>
  <si>
    <t>Colocación y títulos TES clase B a largo plazo</t>
  </si>
  <si>
    <t>Colocación y títulos TES clase A a corto plazo</t>
  </si>
  <si>
    <t>Colocación y títulos TES clase A a largo plazo</t>
  </si>
  <si>
    <t>Bonos y otros títulos emitidos</t>
  </si>
  <si>
    <t>Transferencias de capital</t>
  </si>
  <si>
    <t>Donaciones</t>
  </si>
  <si>
    <t>De gobiernos extranjeros</t>
  </si>
  <si>
    <t xml:space="preserve">No condicionadas a la adquisición de un activo </t>
  </si>
  <si>
    <t xml:space="preserve">Condicionadas a la adquisición de un activo </t>
  </si>
  <si>
    <t>De organizaciones internacionales</t>
  </si>
  <si>
    <t>Del sector privado</t>
  </si>
  <si>
    <t>Compensaciones de capital</t>
  </si>
  <si>
    <t>Resarcimiento por procesos de gestión fiscal</t>
  </si>
  <si>
    <t>Compensación por daños a la propiedad</t>
  </si>
  <si>
    <t>De otras entidades del gobierno general</t>
  </si>
  <si>
    <t>Condicionadas a la adquisición de un activo</t>
  </si>
  <si>
    <t>Condicionadas a la disminución de un pasivo</t>
  </si>
  <si>
    <t>Recuperación de cartera - préstamos</t>
  </si>
  <si>
    <t>De entidades del nivel territorial</t>
  </si>
  <si>
    <t>De otras entidades de gobierno</t>
  </si>
  <si>
    <t>De personas naturales</t>
  </si>
  <si>
    <t>De otras empresas</t>
  </si>
  <si>
    <t>Recuperación cuotas partes pensionales</t>
  </si>
  <si>
    <t>Recursos del balance</t>
  </si>
  <si>
    <t>Cancelación reservas</t>
  </si>
  <si>
    <t>Superávit fiscal</t>
  </si>
  <si>
    <t>Mayores ingresos no aforados de la vigencia Anterior</t>
  </si>
  <si>
    <t>Mayores ingresos no aforados de la vigencia Anterior - Sobretasa Ambiental Urbano</t>
  </si>
  <si>
    <t>Mayores ingresos no aforados de la vigencia Anterior - Sobretasa Ambiental Rural</t>
  </si>
  <si>
    <t>Mayores ingresos no aforados de la vigencia Anterior - Sobretasa Ambiental Areas Metropolitanas</t>
  </si>
  <si>
    <t>Mayores ingresos no aforados de la vigencia Anterior - Contribución sector eléctrico - Generadores de energía convencional</t>
  </si>
  <si>
    <t>Mayores ingresos no aforados de la vigencia Anterior - Contribución sector eléctrico - Generadores de energía no convencional</t>
  </si>
  <si>
    <t>Mayores ingresos no aforados de la vigencia Anterior - Certificaciones y constancias</t>
  </si>
  <si>
    <t xml:space="preserve">Mayores ingresos no aforados de la vigencia Anterior - Evaluación de licencias y trámites ambientales </t>
  </si>
  <si>
    <t xml:space="preserve">Mayores ingresos no aforados de la vigencia Anterior - Seguimiento de licencias y trámites ambientales </t>
  </si>
  <si>
    <t>Mayores ingresos no aforados de la vigencia Anterior -  Tasa por el Uso del Agua</t>
  </si>
  <si>
    <t>Mayores ingresos no aforados de la vigencia Anterior - Tasa Retributiba</t>
  </si>
  <si>
    <t>Mayores ingresos no aforados de la vigencia Anterior - Tasa de Aprovechamiento Forestal</t>
  </si>
  <si>
    <t>Mayores ingresos no aforados de la vigencia Anterior - Tasa compensatoria por caza de fauna silvestre</t>
  </si>
  <si>
    <t>Mayores ingresos no aforados de la vigencia Anterior -  Sobretasa ambiental - Peajes</t>
  </si>
  <si>
    <t>Mayores ingresos no aforados de la vigencia Anterior - Tasa Compensatoria por la utilización permanente de la reserva forestal protectora Bosque Oriental de Bogotá</t>
  </si>
  <si>
    <t>Mayores ingresos no aforados de la vigencia Anterior - Salvoconducto Unico Nacional</t>
  </si>
  <si>
    <t>Mayores ingresos no aforados de la vigencia Anterior - Multas ambientales</t>
  </si>
  <si>
    <t>Mayores ingresos no aforados de la vigencia Anterior - Intereses de mora multas y sanciones</t>
  </si>
  <si>
    <t>Mayores ingresos no aforados de la vigencia Anterior - Venta de bienes y servicios</t>
  </si>
  <si>
    <t>Mayores ingresos no aforados de la vigencia Anterior - Participación ambiental en el porcentaje de recaudo del impuesto predial</t>
  </si>
  <si>
    <t>Mayores ingresos no aforados de la vigencia Anterior - Participación de intereses de mora al porcentaje de recaudo del impuesto predial.</t>
  </si>
  <si>
    <t>Mayores ingresos no aforados de la vigencia Anterior - Concurrencia pasivo pensional</t>
  </si>
  <si>
    <t>Mayores ingresos no aforados de la vigencia Anterior - Fallos Nacionales Sentencias</t>
  </si>
  <si>
    <t>Mayores ingresos no aforados de la vigencia Anterior - Fallos Nacionales Conciliaciones</t>
  </si>
  <si>
    <t>Mayores ingresos no aforados de la vigencia Anterior - Fallos Nacionales Laudos arbitrales</t>
  </si>
  <si>
    <t>Mayores ingresos no aforados de la vigencia Anterior - Indemnizaciones relacionadas con seguros no de vida</t>
  </si>
  <si>
    <t>Mayores ingresos no aforados de la vigencia Anterior -  Devoluciones seguridad Social Pensiones</t>
  </si>
  <si>
    <t>Mayores ingresos no aforados de la vigencia Anterior - Disposición de activos financieros</t>
  </si>
  <si>
    <t>Mayores ingresos no aforados de la vigencia Anterior - Disposición de activos no financieros</t>
  </si>
  <si>
    <t>Mayores ingresos no aforados de la vigencia Anterior - Sociedades de economía mixta</t>
  </si>
  <si>
    <t>Mayores ingresos no aforados de la vigencia Anterior - Dividendos y utilidades por otras inversiones de capital</t>
  </si>
  <si>
    <t>31</t>
  </si>
  <si>
    <t>Mayores ingresos no aforados de la vigencia Anterior -  Rendimientos Financieros</t>
  </si>
  <si>
    <t>32</t>
  </si>
  <si>
    <t>Mayores ingresos no aforados de la vigencia Anterior -  Recuperación de Cartera</t>
  </si>
  <si>
    <t>Compromisos presupuestales cancelados vigencia anterior</t>
  </si>
  <si>
    <t>Compromisos presupuestales cancelados vigencia anterior - Sobretasa Ambiental Urbano</t>
  </si>
  <si>
    <t>Compromisos presupuestales cancelados vigencia anterior - Sobretasa Ambiental Rural</t>
  </si>
  <si>
    <t>Compromisos presupuestales cancelados vigencia anterior - Sobretasa Ambiental Areas Metropolitanas</t>
  </si>
  <si>
    <t>Compromisos presupuestales cancelados vigencia anterior - Contribución sector eléctrico - Generadores de energía convencional</t>
  </si>
  <si>
    <t>Compromisos presupuestales cancelados vigencia anterior - Contribución sector eléctrico - Generadores de energía no convencional</t>
  </si>
  <si>
    <t>Compromisos presupuestales cancelados vigencia anterior - Certificaciones y constancias</t>
  </si>
  <si>
    <t xml:space="preserve">Compromisos presupuestales cancelados vigencia anterior - Evaluación de licencias y trámites ambientales </t>
  </si>
  <si>
    <t xml:space="preserve">Compromisos presupuestales cancelados vigencia anterior - Seguimiento de licencias y trámites ambientales </t>
  </si>
  <si>
    <t>Compromisos presupuestales cancelados vigencia anterior -  Tasa por el Uso del Agua</t>
  </si>
  <si>
    <t>Compromisos presupuestales cancelados vigencia anterior - Tasa Retributiba</t>
  </si>
  <si>
    <t>Compromisos presupuestales cancelados vigencia anterior - Tasa de Aprovechamiento Forestal</t>
  </si>
  <si>
    <t>Compromisos presupuestales cancelados vigencia anterior - Tasa compensatoria por caza de fauna silvestre</t>
  </si>
  <si>
    <t>Compromisos presupuestales cancelados vigencia anterior -  Sobretasa ambiental - Peajes</t>
  </si>
  <si>
    <t>Compromisos presupuestales cancelados vigencia anterior - Tasa Compensatoria por la utilización permanente de la reserva forestal protectora Bosque Oriental de Bogotá</t>
  </si>
  <si>
    <t>Compromisos presupuestales cancelados vigencia anterior - Salvoconducto Unico Nacional</t>
  </si>
  <si>
    <t>Compromisos presupuestales cancelados vigencia anterior - Multas ambientales</t>
  </si>
  <si>
    <t>Compromisos presupuestales cancelados vigencia anterior - Intereses de mora multas y sanciones</t>
  </si>
  <si>
    <t>Compromisos presupuestales cancelados vigencia anterior - Venta de bienes y servicios</t>
  </si>
  <si>
    <t>Compromisos presupuestales cancelados vigencia anterior - Participación ambiental en el porcentaje de recaudo del impuesto predial</t>
  </si>
  <si>
    <t>Compromisos presupuestales cancelados vigencia anterior - Participación de intereses de mora al porcentaje de recaudo del impuesto predial.</t>
  </si>
  <si>
    <t>Compromisos presupuestales cancelados vigencia anterior - Concurrencia pasivo pensional</t>
  </si>
  <si>
    <t>Compromisos presupuestales cancelados vigencia anterior - Fallos Nacionales Sentencias</t>
  </si>
  <si>
    <t>Compromisos presupuestales cancelados vigencia anterior - Fallos Nacionales Conciliaciones</t>
  </si>
  <si>
    <t>Compromisos presupuestales cancelados vigencia anterior - Fallos Nacionales Laudos arbitrales</t>
  </si>
  <si>
    <t>Compromisos presupuestales cancelados vigencia anterior - Indemnizaciones relacionadas con seguros no de vida</t>
  </si>
  <si>
    <t>Compromisos presupuestales cancelados vigencia anterior -  Devoluciones seguridad Social Pensiones</t>
  </si>
  <si>
    <t>Compromisos presupuestales cancelados vigencia anterior - Disposición de activos financieros</t>
  </si>
  <si>
    <t>Compromisos presupuestales cancelados vigencia anterior - Disposición de activos no financieros</t>
  </si>
  <si>
    <t>Compromisos presupuestales cancelados vigencia anterior - Sociedades de economía mixta</t>
  </si>
  <si>
    <t>Compromisos presupuestales cancelados vigencia anterior - Dividendos y utilidades por otras inversiones de capital</t>
  </si>
  <si>
    <t>Compromisos presupuestales cancelados vigencia anterior -  Rendimientos Financieros</t>
  </si>
  <si>
    <t>Excedentes de apropiación de gastos vigencia anterior</t>
  </si>
  <si>
    <t>Excedentes de apropiación de gastos vigencia anterior - Sobretasa Ambiental Urbano</t>
  </si>
  <si>
    <t>Excedentes de apropiación de gastos vigencia anterior - Sobretasa Ambiental Rural</t>
  </si>
  <si>
    <t>Excedentes de apropiación de gastos vigencia anterior - Sobretasa Ambiental Areas Metropolitanas</t>
  </si>
  <si>
    <t>Excedentes de apropiación de gastos vigencia anterior - Contribución sector eléctrico - Generadores de energía convencional</t>
  </si>
  <si>
    <t>Excedentes de apropiación de gastos vigencia anterior - Contribución sector eléctrico - Generadores de energía no convencional</t>
  </si>
  <si>
    <t>Excedentes de apropiación de gastos vigencia anterior - Certificaciones y constancias</t>
  </si>
  <si>
    <t xml:space="preserve">Excedentes de apropiación de gastos vigencia anterior - Evaluación de licencias y trámites ambientales </t>
  </si>
  <si>
    <t xml:space="preserve">Excedentes de apropiación de gastos vigencia anterior - Seguimiento de licencias y trámites ambientales </t>
  </si>
  <si>
    <t>Excedentes de apropiación de gastos vigencia anterior -  Tasa por el Uso del Agua</t>
  </si>
  <si>
    <t>Excedentes de apropiación de gastos vigencia anterior - Tasa Retributiba</t>
  </si>
  <si>
    <t>Excedentes de apropiación de gastos vigencia anterior - Tasa de Aprovechamiento Forestal</t>
  </si>
  <si>
    <t>Excedentes de apropiación de gastos vigencia anterior - Tasa compensatoria por caza de fauna silvestre</t>
  </si>
  <si>
    <t>Excedentes de apropiación de gastos vigencia anterior -  Sobretasa ambiental - Peajes</t>
  </si>
  <si>
    <t>Excedentes de apropiación de gastos vigencia anterior - Tasa Compensatoria por la utilización permanente de la reserva forestal protectora Bosque Oriental de Bogotá</t>
  </si>
  <si>
    <t>Excedentes de apropiación de gastos vigencia anterior - Salvoconducto Unico Nacional</t>
  </si>
  <si>
    <t>Excedentes de apropiación de gastos vigencia anterior - Multas ambientales</t>
  </si>
  <si>
    <t>Excedentes de apropiación de gastos vigencia anterior - Intereses de mora multas y sanciones</t>
  </si>
  <si>
    <t>Excedentes de apropiación de gastos vigencia anterior - Venta de bienes y servicios</t>
  </si>
  <si>
    <t>Excedentes de apropiación de gastos vigencia anterior - Participación ambiental en el porcentaje de recaudo del impuesto predial</t>
  </si>
  <si>
    <t>Excedentes de apropiación de gastos vigencia anterior - Participación de intereses de mora al porcentaje de recaudo del impuesto predial.</t>
  </si>
  <si>
    <t>Excedentes de apropiación de gastos vigencia anterior - Concurrencia pasivo pensional</t>
  </si>
  <si>
    <t>Excedentes de apropiación de gastos vigencia anterior - Fallos Nacionales Sentencias</t>
  </si>
  <si>
    <t>Excedentes de apropiación de gastos vigencia anterior - Fallos Nacionales Conciliaciones</t>
  </si>
  <si>
    <t>Excedentes de apropiación de gastos vigencia anterior - Fallos Nacionales Laudos arbitrales</t>
  </si>
  <si>
    <t>Excedentes de apropiación de gastos vigencia anterior - Indemnizaciones relacionadas con seguros no de vida</t>
  </si>
  <si>
    <t>Excedentes de apropiación de gastos vigencia anterior -  Devoluciones seguridad Social Pensiones</t>
  </si>
  <si>
    <t>Excedentes de apropiación de gastos vigencia anterior - Disposición de activos financieros</t>
  </si>
  <si>
    <t>Excedentes de apropiación de gastos vigencia anterior - Disposición de activos no financieros</t>
  </si>
  <si>
    <t>Excedentes de apropiación de gastos vigencia anterior - Sociedades de economía mixta</t>
  </si>
  <si>
    <t>Excedentes de apropiación de gastos vigencia anterior - Dividendos y utilidades por otras inversiones de capital</t>
  </si>
  <si>
    <t>Excedentes de apropiación de gastos vigencia anterior -  Rendimientos Financieros</t>
  </si>
  <si>
    <t>Reintegros y otros recursos no apropiados</t>
  </si>
  <si>
    <t>Reintegros</t>
  </si>
  <si>
    <t>Recursos no apropiados</t>
  </si>
  <si>
    <t xml:space="preserve">Aportes Presupuesto General de la Nación </t>
  </si>
  <si>
    <t>Aportes Presupuesto General de la Nación - Funcionamiento</t>
  </si>
  <si>
    <t>Aportes de la Nación para Gastos de personal</t>
  </si>
  <si>
    <t>Aportes de la Nación para Adquisición de bienes y servicios</t>
  </si>
  <si>
    <t>Aportes de la Nación para Transferencias corrientes</t>
  </si>
  <si>
    <t xml:space="preserve">Aportes de la Nacion para Servicio  a la Deuda </t>
  </si>
  <si>
    <t>Aportes Presupuesto General de la Nación - Inversión</t>
  </si>
  <si>
    <t>Aportes Fondo de Compensación Ambiental -FCA</t>
  </si>
  <si>
    <t xml:space="preserve">Aportes Fondo de Compensación Ambiental -FCA, Funcionamiento </t>
  </si>
  <si>
    <t>Aportes del FCA para Gastos de personal</t>
  </si>
  <si>
    <t>Aportes del FCA para Adquisición de bienes y servicios</t>
  </si>
  <si>
    <t>Aportes del FCA para Transferencias corrientes</t>
  </si>
  <si>
    <t>Aportes inversión Fondo de Compensación Ambiental -FCA</t>
  </si>
  <si>
    <t>Aportes inversión Fondo Nacional Ambiental - FONAM</t>
  </si>
  <si>
    <t>5</t>
  </si>
  <si>
    <t>Aportes del Sistema de Participación General de Regalias - SPGR</t>
  </si>
  <si>
    <t>Aportes del SPGR para Funcionamiento</t>
  </si>
  <si>
    <t>Aportes del SPGR para Gastos de personal</t>
  </si>
  <si>
    <t>Aportes del SPGR para Adquisición de bienes y servicios</t>
  </si>
  <si>
    <t>Aportes del SPGR  para Transferencias corrientes</t>
  </si>
  <si>
    <t>Aportes del SPGR para Servicio de la Deuda</t>
  </si>
  <si>
    <t>Aportes del SPGR para Inversión</t>
  </si>
  <si>
    <t xml:space="preserve">PORCENTAJE DEL AVANCE DE COMPROMISOS % (Periodo Evaluado) </t>
  </si>
  <si>
    <t>PORCENTAJE DE AVANCE DE LOS RECURSOS OBLIGADOS  (AVANCE FINANCIERO)</t>
  </si>
  <si>
    <t>FUENTE DE FINANCIACION</t>
  </si>
  <si>
    <t>(13)               PONDERACIONES DE PROGRAMAS, PROYECTOS Y ACTIVIDADES</t>
  </si>
  <si>
    <t>(19) PORCENTAJE DE AVANCE DE LOS RECURSOS OBLIGADOS  (AVANCE FINANCIERO) ((18/15)*100)</t>
  </si>
  <si>
    <t>TAF</t>
  </si>
  <si>
    <t>STA</t>
  </si>
  <si>
    <t>RB y RF</t>
  </si>
  <si>
    <t>STA - RB y RF</t>
  </si>
  <si>
    <t xml:space="preserve">STA </t>
  </si>
  <si>
    <t>STA - TSE</t>
  </si>
  <si>
    <t>STA, TAF y RB - RF</t>
  </si>
  <si>
    <t>RB - RF</t>
  </si>
  <si>
    <t>STA, TUA y TR</t>
  </si>
  <si>
    <t>STA, MyS, RB y RF, VB y S</t>
  </si>
  <si>
    <t>2 CPS</t>
  </si>
  <si>
    <t xml:space="preserve">2 CPS y VIATICOS </t>
  </si>
  <si>
    <t>1 CPS - 1 CONVENIO DE ASOCIACION - VIATICOS</t>
  </si>
  <si>
    <t xml:space="preserve">1 CPS  - CONVENIO DE ASOCIACION  - VIATICOS </t>
  </si>
  <si>
    <t>VIATICOS</t>
  </si>
  <si>
    <t xml:space="preserve">30 CPS - VIATICOS </t>
  </si>
  <si>
    <t>4 CPS - 1 CONVENIO - VIATICOS</t>
  </si>
  <si>
    <t xml:space="preserve">20 CPS - VIATICOS </t>
  </si>
  <si>
    <t>11 CPS APORTE ASOCAR - SUMINISTRO - VIATICOS</t>
  </si>
  <si>
    <t xml:space="preserve">69 CPS - VIATICOS </t>
  </si>
  <si>
    <t xml:space="preserve">2 CPS - VIATICOS </t>
  </si>
  <si>
    <t>5 CPS  - VIATICOS</t>
  </si>
  <si>
    <t>REZAGO</t>
  </si>
  <si>
    <t>CONTRATO</t>
  </si>
  <si>
    <t>PERSONAL</t>
  </si>
  <si>
    <t>1153- EN EJECUCION</t>
  </si>
  <si>
    <t>true</t>
  </si>
  <si>
    <t>FUNCIONAMIENTO</t>
  </si>
  <si>
    <t>BIENES Y SERVICIOS</t>
  </si>
  <si>
    <t>1154- LIQUIDADO</t>
  </si>
  <si>
    <t>false</t>
  </si>
  <si>
    <t xml:space="preserve">TRANSFERENCIA </t>
  </si>
  <si>
    <t>1155- EN RESERVA</t>
  </si>
  <si>
    <t>1201- SALDO A FAVOR</t>
  </si>
  <si>
    <t xml:space="preserve">Se identificaron 19 alertas en los informes de las cuales se atendienron 16 </t>
  </si>
  <si>
    <t xml:space="preserve">
De los 210 expedientes priorizados en la vigencia 2022 se han realizado verificación en campo a 214 discriminados de la siguiente manera:
Mineras 72
No Mineras 30
Minera temporales 9
Se le han realizado visita en campo a 98 y 13 revisiones documentales.
Permiso de emisiones atmosféricas 38 a los cuales se les practico seguimiento.
Aprovechamiento forestal 50 se visitaron 32 y 18 documentales 
RCD 15 con seguimiento
Para un total de 214  
(Planes de manejo: Mineros 40, no minero 11 con seguimiento al 100%)
</t>
  </si>
  <si>
    <t>Se realizo la evaluacion tecnica y ambiental de la solicitud de modificacion excepcional del PBOT del municipio de Chiriguana.</t>
  </si>
  <si>
    <t>Se realizo seguimiento a los POT de los municipios de la Paz Manaure, San Diego,  Codazzi,  Pueblo Bello, El Copey Bosconia, El Paso, Astrea, curumani, La Jagua de Ibirico, Tamalameque, Pailita, Chiriguana, y Chimihcagua.</t>
  </si>
  <si>
    <t>Se avanza en la contratacion de la logistica para el cumplimiento de esta actividad</t>
  </si>
  <si>
    <t xml:space="preserve">Se llevaron a cabo en los meses de julio a septiembre visitas a las empresas forestales de transformacion y comercializacion identificadas en los municipios de La Paz, Bosconia, Agustin Codazzi, Valledupar  y  La Jagua de Ibirico, las cuales fueron consolidadas en la base de datos  con un total de 45 empresas forestales.
Asi mismo durante dichas visitas se realizo la socialiacion de la resolucion Nº 1971 de 2019 por la cual se establece el libro de operaciones en linea. Cabe mencionar que para el cumplimiento de la meta de la presente vigencia se realizarà el registro del libro de operaciones de las empresas forestales de manera fisica segun lo establecido en el decreto 1076 de 2015; dichas visitas se llevaran a cabo durante el mes de octubre para el cumplimiento de los registros pendientes; una vez la corporacion halla avanado en las actividades operacionales en la plataforma VITAL para el registro en linea se migrara la informacion obtenida de manera fisica y todas la solicitudes futuras se realizaran a traves del modulo del libro de operaciones en la plataforma vital.  </t>
  </si>
  <si>
    <t>Se realiza la pedagogia dentro del proceso de visitas para dar a conocer los requisitos necesarios para acceder al reconocimiento. En el mes de octubre a traves de las visitas programadas se socializarà los requisitos para que las empresas puedan acceder al otorgamiento de los esquemas de reconocimiento esto con el fin de promocionar las actividades en pro de la legalidad y aprovechamientos forestales sostenibles.</t>
  </si>
  <si>
    <t xml:space="preserve">Se realizaron 4 operativos los días 20 y 21 de mayo de 2022 en el puesto de Control Los Cauchos y en la vía Codazzi – Casacará, Municipio El Paso y Bosconia dando como resultado el decomiso de 136 m3 de maderas.
El 10 de julio se realizo en el corregimiento de guacoche municipio de valledupar se decomizando 10.204m3 de madera.
11 de agosto, se decomizaron 5m3 de caracoli enel municipio de San Alberto.
El dia  28 de septiembre se llevaron a cabo 2 operativosde movilizacion de productos forestales en inmediaciones de el peaje el copey  y el puesto de control los cauchos salida a  Bosconia.
</t>
  </si>
  <si>
    <t>Se realizó el control a 17  PUEAA de los 25 habilitados entre los cuales se encuentran Codazzi, Rio de oro, acueducto de san miguel, Pailitas, Tamalameque, Curumaní, San Diego, La Paz, EMPOSANAL, San Martin, Valledupar, El Paso, Pelaya, Gamarra, Chimichagua, Astrea, EMPOBOSCONIA.
Se realiza seguimiento a 151 concesiones hídricas superficiales y subterránea, permisos de exploración de agua subterránea, ocupaciones de cauce</t>
  </si>
  <si>
    <t>Se contrato el Plan de Medios mediante el cual  se realiza la promocion de la informacion de la entidad en medios radiales, audiovisuales, portal web y el servicio de un diseñador grafico y productor audiovisual para la elaboracion de post para redes sociales.</t>
  </si>
  <si>
    <t xml:space="preserve">Estan implementadas y funcionando las redes sociales de Facebook, Instagram y Twitter,  en las cuales se realizaron las publicaciones de 238  post sobre fechas ambientales, visitas tecnicas, liberaciones, campañas de trafico ilegal de animales y flora, educativas y eventos de la Corporación.
</t>
  </si>
  <si>
    <t>Se realizó seguimiento a los municipios de La Paz, El Paso, San Diego, Manaure, Agustín Codazzi, Becerril, Curumaní, Pailitas, Pelaya, Tamalameque, La Jagua de Ibirico, Bosconia, Rio de Oro, Chiriguana, San Alberto, San Martin, Gamarra, Aguachica, Valledupar, Gonzalez, Pueblo Bello, El Copey.</t>
  </si>
  <si>
    <t xml:space="preserve">Se practicaron todas las visitas semestrales de control y seguimiento en el segundo semestre se han visitado los municipios de Manaure, Tamalameque, Gamarra, Valledupar, San Diego, Aguachica, San Alberto, La Paz, San Martin, Chiriguana, Bosconia, Curumani, Los expedientes se encuentran en proceso de evaluación, González,  Pelaya, La Gloria, El Copey, Pailitas,  El Paso y Chimichagua no se incluyen en el cronograma de visitas porque se encuentran en tramites de ajuste o actualizacion </t>
  </si>
  <si>
    <t>La corporacion proyecta fortalece el control y seguimiento de los sitemas de tratamiento de agua residuales a traves de la caracterizaciones de aguas residuales que vierten a las fuentes hidricas en asocio con laboratorios acreditados ante IDEAM</t>
  </si>
  <si>
    <t xml:space="preserve">Se encuentra vigente el convenio CORPOCESAR- ORNIAT Aunar esfuerzos técnicos y económicos para la protección y conservación de la fauna silvestre del departamento del Cesar 19-7-0010-0-1-2020 el cual tiene una adición hasta el mes de diciembre 2022, del cual se ha ejecutado el 60% del proyecto CAVRFFS.
Se realiza la recepción, valoración, procesos de rehabilitación clínica veterinaria, biológica y reintroducción a su habita natural las especies silvestres objeto del tráfico ilegal, rescates, entrega voluntarias y decomisos de fauna silvestre en el departamento del Cesar. Mediante cooperación interadministrativa con otras CAR quienes por ubicación geográfica nos envían fauna silvestre para proceso de rehabilitación biológica y reintroducción a su habita natural.
</t>
  </si>
  <si>
    <t>Se declaro desierto el proceso según resolucion  463 del 13 septiembre 2022.
El proceso se encuentra ofertado en SECOOP</t>
  </si>
  <si>
    <t xml:space="preserve">
Se formuló y se encuentra en etapa de contratación para ejecutar en la cuenca Garupal Diluvio del municipio de Valledupar el proyecto con objeto: Realización de acciones para la implementación del Plan de Acción Regional de lucha contra la desertificación y sequía y manejo del Bosque seco tropical en las cuencas de los ríos Garupal y Diluvio municipio de Valledupar y el Copey Cesar, de acuerdo a los alcances y especificaciones técnicas contempladas por CORPOCESAR el cual contemplan 7 acciones PAR.</t>
  </si>
  <si>
    <t>Se activó el comité coordinador del convenio 19-7-0012-02019 de diciembre 18 de 2019, mediante acta del 15 de junio de 2022 entre UN y CORPOCESAR con el fin de generar espacios académicos.
1 y 19 de septiembre  2022 se trato sobre el proceso de desarrolar la ruta de declaratoria de un area protegida de la cuenca Tucuy Sororia den los municipios de la Jagua de Ibirico y Becerril a la espera de suscribir en convenio especifico.</t>
  </si>
  <si>
    <t xml:space="preserve">Se realizaron acciones mediante el contrato 19-6-0172-0-2021 suscrito con UT NATUR-VIDA ZAPATOZA:   Implementación de estrategias para la conservación, uso sostenible de la biodiversidad y restauración de los servicios ecosistémicos del Complejo Cenagoso de Zapatosa, en el municipio de Chimichagua, departamento del Cesar, donde se estan realizando las siguientes acciones:
1) Aislamiento de 250 hectareas de areas de importancias estrategicas para la restauracuin espontanea (pasiva)
2) Establesimiento de 120 hectareas de sistemas agroforestales
3) Aislamiento de 120 hectaras de sistemas agroforestales
4)Acciones de promocion socializacion y capacitacion comunitaria (a traves de la realizacion de 10 talleres y el diseño y reproduccion de material divulgativo)
</t>
  </si>
  <si>
    <t xml:space="preserve">Se han desarrollado reuniones con el Sistema Regional de Áreas Protegidas del Caribe Colombiano SIRAP CARIBE para gestionar la suscripción de un convenio con las universidades UNAD y UPC para el apoyo de acciones orientadas a la conservación de la biodiversidad y creación de sistemas locales de APR en el municipio de Valledupar y la conformación del portafolio de investigación en el departamento del Cesar.
30 de septiembre, Se acordo la formulacion de un proyecto para establecer la estructura ecologica principal del municipio de manaure en el marco del sistema local de areas protegidas SILAP Manaure.
Se desarrollo comite tecnico del SILAD Manaure donde se trato aspectos relacionados con el funcionamiento de este sistema.
</t>
  </si>
  <si>
    <t>Mediante 19-7-0016-0-2021 se realizan acciones en el páramo serranía del Perijá en el cual se han realizado aislamiento de áreas para conservación, áreas sembradas y siembra de árboles nativos y frailejones en zonas de alta montaña, subparamo y paramo. El proyecto tiene una ejecución del 95% 
Se contrato el proyecto fase II en la serrania del perija, estas acciones intervienen areas del PNR serrania de perija</t>
  </si>
  <si>
    <t>Fue formulado en alianza entre CORPOCESAR, MADS y WWF el Plan de Manejo de la reserva forestal protectora nacional cuenca alta de Caño Alonso de los municipios de Pelaya y la Gloria, el cual se encuentra en proceso de adopción por parte del MADS. (se desarrollan acciones en paramo perija I, Garupal Diluvio y parque natural besote)</t>
  </si>
  <si>
    <t xml:space="preserve">a) Se implementan acciones en la Ciénega de Zapatosa   mediante el contrato: Interventoría técnica, Administrativa, financiera, jurídica, y ambiental para la conservación, uso sostenible de la biodiversidad y restauración de los servicios ecosistémicos del complejo cenagoso de Zapatosa en el municipio de Chimichagua
b) Se encuentra recibido el documento final del PM de Ciénega del Cristo y Microcuenca Singagarè  y esta en proceso de adopcion por CORPOCESAR 
c) Se realizó jornada de limpieza en el humedal María Camila en el municipio de Valledupar
D) Destaponamiento y despalizada del caño denominado caño largo.
E) Actualizacion de la formulacion de los PM de los humedales de la cabecera del municipio de valledupar 
</t>
  </si>
  <si>
    <t>Se contrato la formulación del POMCA Rio Medio Cesar y se encuentra en proceso de contratacion de la interventoria.</t>
  </si>
  <si>
    <t xml:space="preserve">Se han realizado las siguientes acciones                                                            
A) Talleres teórico prácticos para el aprovechamiento del recurso hídrico.
B) Manejo de residuos sólidos y negocios verdes (rio Calenturitas y Chiriaimo Manaure)
C) Fortalecimiento de las organizaciones en el área de influencia.
D) Despalizada limpieza y recuperación del cauce del rio Caño Largo del municipio de Chimichagua, POMCA rio bajo Cesar Ciénega de Zapatosa
E)Se formulo el Plan de DRMI de zapatoza 
F) Estudio de Linnologia del agua  de la cienega Zapatoza
</t>
  </si>
  <si>
    <t xml:space="preserve">Se realiza seguimiento a los POMCA  de Rio bajo Cesar, Zapatoza, Guatapuri y  Calenturitas, acopiado la información de los municipios  y departamento de las acciones que se desarrollan en el proceso de la ejecución de los programas y proyectos establecidos en la fase 4 de los POMCAS adoptados. </t>
  </si>
  <si>
    <t xml:space="preserve">1) Se entrego los estudios previos  a la subdireccion administrativa y financiera para la contratacion de  la fase programática y consulta previa de la microcuenca del rio TOCAIMO. 
2) En proceso de adopcion  la microcuenca Singagarè y Ciénega del Cristo.
</t>
  </si>
  <si>
    <t xml:space="preserve">Se contrato la formulacion de PORH en el  Rio Pereira </t>
  </si>
  <si>
    <t xml:space="preserve">La oficina jurídica conceptuó y notifico mediante oficio OJ -0070 el estado del contrato Nº. 196-043--0-2016 por lo cual se adelantan los trámites pertinentes para adelantar el proceso de contratación de las TVD.  
Se  ejecuta contrato de optimizacion de los archivos institucionales mediante la reoprganizacion , elaboracion de un plan de fumigacion  y ejecucion y ladotacion del archivo rodante.  
TRD, fueron convalidadas por el AGN y adoptadas por la Corporación mediante Resolución No 0459 de septiembre 21 de 2021. 
</t>
  </si>
  <si>
    <t xml:space="preserve">Se realizo el acompañamiento a las aiditoria externa de la Contraloria general de la Republica  e IDEAM, se realizan las  auditorias internas establecidas en el Plan de Auditoria Vigencia 2022 el cual se desarrolla con el apoyo de 3 contratistas y 2 funcionarios. se doto la oficina con un computador de mesa y portatil.
</t>
  </si>
  <si>
    <t>Se realizo la entrega de las factura a los usuarios de la Tasa Retributiva periodo 2021 y  se encuentra en etapa de recaudo (7.000.000) 1,2% hasta el mes de agosto</t>
  </si>
  <si>
    <t xml:space="preserve">1. Contratación de profesionales de apoyo para el cobro persuasivo y seguimiento a los procesos financieros.
2.  cobro persuasivo a los deudores de la entidad por todos los conceptos. 
3. mesas de trabajo con los entes territoriales para realizar gestión de cobro persuasivo, 
Se realizó mesa de trabajo de intercambio de experiencias con CVC para el mejoramiento de los procesos de cobro.
4. Se contrato profesional para el acompañamiento del cobro persuacivo y coativo
</t>
  </si>
  <si>
    <t xml:space="preserve">Se han realizado reuniones de trabajo con las alcaldías de San Diego y La Paz para la construcción del Plan de Participación Ciudadana en la gestión pública.
Municipio de Valledupar se coordino  realizar capacitacion en Participación Ciudadana y Estado Abierto, Política y Plan de Acción de Participación ciudadana.
Se realizaron 2 reuniones de motivacion en participacion ciudadana con las 25 entidades territoriales del departamento
Acompañamiento del programa contraloria al barrio 
Acompañamiento de la secretaria de gobierno municipal (Recuperacion de espacio publico con la JAC)
Reunion de actores para la estrategia  SERC con la alcaldia de Valledupar
Reunion con la contraloria municipal y departamental 
Mesa de trabajo de participacion ciudadana en los municipios del Paso y Chiriguana
</t>
  </si>
  <si>
    <t xml:space="preserve">Se realizaron jornadas educativas presenciales y virtuales en las instituciones Educativas de los municipios de La Paz; ITECIPUMA, Pueblo Bello; Mogola Hernández y Valledupar. Oswaldo Quintana, Juan Mejía y Camilo Torres, en las que se trataron los temas de PRAES-BIODIVERSIDAD y huertas escolares.
4 Reuniones virtuales de motivacion con 16 instituciones eduacativas PRAES para la construcion de huertas escolares.
</t>
  </si>
  <si>
    <t xml:space="preserve">Se  coordino con la  Pastoral Social brindar apoyo educativo y operativo a los jóvenes bajo su tutela quienes serán orientados en la generación de ingresos mediante el modelo de negocio de reciclaje.
Se concerto con la empresade servicios  publicos de manaure para el apoyo a jovenes  en la transformacion de residuos solidos.
</t>
  </si>
  <si>
    <t>Se realizaron reuniones en marco del SIRAP Caribe para la revisión de convenios con la Universidad Nacional, Universidad Nacional Abierta y a Distancia y Universidad Popular del Cesar, con esta última se realizará monitoreo ecológico del ecosistema de la serranía del Perijá.
Se definio realizar acciones en el municipio de manaure para la definicion de la estructura ecologica del municipio.</t>
  </si>
  <si>
    <t xml:space="preserve">Estado de los siguientes PEAM:
Municipio de González terminado y la Jagua de Ibirico se encuentra en revisión para su aprobación y se presta asesoría al municipio de Rio de Oro y pelaya
</t>
  </si>
  <si>
    <t>Se brindó apoyo a empresas, asociaciones y gremios en el enfoque del manejo de residuos sólidos: Recicladores VISION, docentes del área rural del municipio de San Diego, RECICLAJAGUA, APSEFACOM, EMDUPAR, ASOREBOS, Asociación de Recicladores de Aguachica, JAC Alta Montaña, MREC, CREC, mesa tecnica COTSA, JAC María Camila, SDEMAT, Comando Policía Valledupar, recicladores González y recicladores SHADDAI. 
Además, se realizó revisión de los PGIR de los municipios de Agustín Codazzi, Manaure, Becerril, La Gloria, Pailitas, Tamalameque, Pelaya, Bosconia, La Paz y Valledupa
EL 29 de septiembre se realizo reunion de motivacion con los recicladores de aguachica</t>
  </si>
  <si>
    <t xml:space="preserve">Como actividad de fortalecimiento se realiza intercambio de experiencias entre instituciones educativas entre las cuales participan en el  proceso   CREACI, COTEC ITECIPUMA, Juan Mejía Gómez, Camilo Torres, Oswaldo Quintana, CDR,  San Juan Bosco, San Antonio Manaure.
Los PRAES se encuentran en proceso de revisión y sistematización.
</t>
  </si>
  <si>
    <t xml:space="preserve">Se apoya los PEAM de Gonzalez pelaya, rio de oro y La Jagua de Ibirico, PREAES y PRAUS
</t>
  </si>
  <si>
    <t>En la implementación de estrategias para la disminución de conflictos en el complejo cenagoso de Zapatosa se realizaron reuniones con DRMI PM CCZ, MESA CI CCZ, ASOPROCOGERZA y Fundación MANATI, con las alcadias municipales de Chimichagua, Tamalameque, Curumaní, Chiriguana  y Pailitas, con lo cual se mantiene el CIDEA activo.</t>
  </si>
  <si>
    <t xml:space="preserve">Se realizaron jornadas educativas con enfoque diferencial étnico y de género en las siguientes comunidades:
- Reunión con la Etnia Arhuaca del municipio de Pueblo Bello
- Capacitacion al Consejo Comunitario José Prudencio Padilla del Corregimiento Badillo, Consejo comunitario Astilla, Cardón y Tuna de Guacochito, Consejo Comunitario Graciliano Francisco Guillen Sierra del corregimiento del Alto de la Vuelta, Consejo Comunitario Carlota Rondón de Álvarez y s visitaron los sitios sagrados del Corregimiento de Badillo y reunión con mujeres cabeza de hogar recicladoras del corregimiento de Badillo y guacochito  municipio de Valledupar. 
- Reunion para  la coordinacion del consejo comunitario para los encuentros de saberes 
Guacochito, Alto de la Vuelta, Badillo y el Perro
- Mesas de trabajo con la etnia yukpa  para la atencion de conflictos socios ambientales 
</t>
  </si>
  <si>
    <t xml:space="preserve">Se formularon dos proyectos con estudios previos con los siguientes objetos: 
Proyecto 1: IMPLEMENTACIÓN DE ESTRATEGIAS DE MANEJO AMBIENTAL EN COMUNIDADES DEL RESGUARDO INDÍGENA ITTI TAKKE DE LA ETNIA ETTE ENNAKA EN EL MUNICIPIO DE EL COPEY INCORPORANDO LA COSMOVISIÓN DE LOS PUEBLOS INDÍGENAS Y EL ENFOQUE DIFERENCIAL.
Proyecto 2: ADELANTAR ACCIONES QUE CONTRIBUYAN A DISMINUIR LA PRESIÓN SOBRE LA FAUNA NATURAL (AVES, REPTILES, MAMÍFEROS, ICTIOFAUNA ENTRE OTROS) EN LOS RESGUARDOS DEL PUEBLO YUKPA: RESGUARDO CAÑO PADILLA Y RESGUARDO ROSARIO BELLAVISTA YUKATAN EN EL MUNICIPIO DE LA PAZ Y RESGUARDO MENKUE-MISASYA–LA PISTA EN EL MUNICIPIO AGUSTÍN CODAZZI EN EL DEPARTAMENTO DEL CESAR.
De este se espera la firma de solicitud de DCP. Con la implementación de este último se avanza en el cumplimiento del acuerdo 15 del POMCA Río Magiriaimo.
Ambos proyectos se encuentran en SGAGA y oficina de Contratación adelantando el proceso pertinente en su etapa contractual. </t>
  </si>
  <si>
    <t>En proceso de formulación de proyecto con estudios previos con objeto:
RECUPERACIÓN AMBIENTAL DE LA LAGUNA DE LOS INDIOS, MEDIANTE LA EXTRACCION DE MATERIAL VEGETAL INVASOR (ENEA), FLOTANTE Y ÁRBOLES CAÍDOS DEL CUERPO DE AGUA UBICADA EN EL CORREGIMIENTO DE LA BODEGA MUNICIPIO DE LA PAZ  RESGUARDO INDIGENA YUKPA EL ROSARIO-BELLAVISTA-YUKATAN DEPARTAMENTO DEL CESAR. 
Con la implementación de este se avanzaría con el cumplimiento de los acuerdos de POMCAS Río Magiriainmo (Acuerdo 18) y POMCA Río Chiriaimo Manaure (Acuerdo 9 y acuerdo 13).</t>
  </si>
  <si>
    <t>La gestión desarrollada en relación con el POMCA Río Guatapurí: se ha avanzado en la formulación del MEC – Mecanismos de Coordinación. La operación de este depende tanto de funcionarios de Corpocesar como de las autoridades indígenas. A la fecha se está concertando con las autoridades una fecha para reunir a los integrantes del MEC para determinar la ruta de trabajo a seguir en lo que resta del año y en 2023, ya que en este caso se depende de los tiempos de las autoridades indígenas.
La gestión desarrollada en relación con el POMCA Cuenca Río Calenturitas: Actualmente se está gestionando con el pueblo Yukpa, resguardo Sokorpa para orientar parte de la inversión del 1% de Drummond Ltd a soluciones de saneamiento básico comunitario, particularmente a nivel de instituciones educativas, sobre lo cual se espera respuesta formal de las autoridades del resguardo, las cuales fueron informadas oficialmente de la posibilidad de implementar este proyecto. 
En cumplimiento de acuerdos 11 y 15 de este POMCA también se ha desarrollado gestión con los consejos comunitarios COAFROVIS Y CCJCAM para definir la viabilidad ambiental y social para implementar el proyecto 3299.05.02 por medio de recursos del PAI. Al respecto y con el objeto de poder avanzar en la formulación del proyecto se solicitó concepto jurídico a la oficina de esta competencia en Corpocesar para determinar la viabilidad legal de la implementación del proyecto ante el hecho de que los consejos comunitarios no cuentas con predios/terrenos colectivos y se está buscando una alternativa que permita la ejecución del proyecto en estas comunidades.
En gestión del POMCAS Río Bajo Cesar, se está adelantando la misma gestión anterior con los consejos comunitarios CONESICE (acuerdo 11) y CCJCAM (acuerdo 07). 
De otra parte, se ha avanzado en la activiad de consolidar y depurar las matrices de acuerdos trabajados por funcionarios contratista en el año anterior, ya que se venía dando el caso que estas contenían información desactualizada que no contenía los resultados de los seguimientos ya realizados. En este mes se adelnató la gestión con cada Coordinador y dependencias de la entidad para recopilar información de las activiades desarrolladas que apunten al cumplimiento de acuerdos establecidos, de este proceso solo se ha tenido respuesta de la Coordinación para la Gestión del Riesgo de Desastre, Monitoreo de la Oferta Hídrica y Gestión Ambiental Urbana, Coordinación para la Gestión de Educación Ambiental y Participación ciudadana y Coordinación de Gestión Laborario Ambiental.</t>
  </si>
  <si>
    <t xml:space="preserve">Se han realizado Tres reunión con las autoridades y comunidad del resguardo Menkue en el municipio de Agustín Codazzi, con el acompañamiento de la oficina de prevención del riesgo y del cuerpo de bomberos del municipio, con el objeto de socializar la estrategia de brigadistas o vigias ambientales para la vigilancia y el control sobre el uso y aprovechamiento de los recursos naturales enfocado a la prevención de incendios forestales como medida de gestión del cambio climático ya identificada y priorizada por la comunidad indígena ante las afectaciones que periodicamente sufre su territorio por la propagación de incendios forestales incontrolable por su magnitud y dificil acceso a las zonas de ocurrencias. Se realizó una reunión para los presidentes de las juntas de acción comunal y autoridades indígenas, para lograr conceso entorno a esta estrategia luego de lo cual en una tercera reunión con la participación de los representantes indígenas y campesinos se espera lograr una estructura organizativa y reglamento para la implementación de la estrategia, para la cual se pretende suscribir contrato o convenio para desarrollar una primera fase que incluiria el fortalecimiento para la organización comunitaria, capacitación ambiental y actividades de vigilancia con apoyo logístico. Para esta actividad se cuenta con el apoyo de la coordinación de Gestión del Riesgo de la entidad, Se pretende con esta actividad cumplir además compromiso institucional establecido en el PIRC  de la comunidad del resguardo Mankue. Con apoyo del GIT de POMCAS se desarrolló una reunión con las juntas de acción comunal, y esperamos el acompañamiento del GIT para la gestion del riesgo y GIT para la participación y educación ambiental, para poder imprimirle dinamismo al proceso y lograr una adecuada operatividad en la implementación en lo que resta del año. Con el desarrollo de estos talleres se avanza en el cumplimiento de Acuerdo del POMCA Río Magiriaimo (Acuerdo 10) y del POMCA Río Chiriaimo Manaure (Acuerdo 5). </t>
  </si>
  <si>
    <t xml:space="preserve">Se formulo proyecto con estudios previos con objeto: Implementación de un sistema de abastecimiento de agua como estrategia de manejo ambiental en la comunidad del resguardo indígena Itti Takke de la etnia Ette Ennaka en el Municipio de El Copey incorporando la cosmovisión de los pueblos indígenas y el enfoque diferencial. Este proyecto se encuentra en proceso de solicitud de programa y proyecto en la Subdirección de Planeación. </t>
  </si>
  <si>
    <t xml:space="preserve">Se ha desarrollado gestión a través de reuniones y visitas de campo con los consejos comunitarios COAFROVIS de la Victoria San Isidro, CCJCAM (consejo comunitario Julio Cesar Altamar Muñoz) de La Loma y CONESICE de Chiriguaná para implementar esta actividad con recursos del PAI 2022. al respecto y con el objeto de poder avanzar en la formulación del proyecto se solicitó concepto jurídico a la oficina de competencia de Corpocesar para determinar la viabilidad legal de la implementación de un proyecto de unidades agroforestales ante el hecho de que los consejos comunitarios no cuentan con terrenos colectivos, y se está buscando la alternativa que permita la ejecución de este proyecto. La implementación de esta actividad es urgente porque se apuntaría al cumplimiento de acuerdos protocolizados en los POMCAS de ríos Calenturitas y Bajo Cesar. Actualmente se estan adelantando estudios previos con objeto: : “Implementación de estrategias de manejo ambiental con los Consejos Comunitarios: Comunidades negras Julio Cesar Altamar Muñoz, CCJCAM, del municipio El Paso; Comunidades negras de La Sierra, El Cruce y La Estación, CONESICE, del municipio Chiriguaná; Comunidades negras de la victoria de San Isidro, COAFROVIS, del municipio de La Jagua Ibírico, en el departamento del Cesar”. </t>
  </si>
  <si>
    <t>Se establecerá contacto con IDEAM para reiniciar el apoyo a la generación de un sistema de detecciones tempranas de cambios en ecosistemas estratégicos. Estas acciones permiten visualizar por medio de los boletines las áreas y núcleos de deforestación en la Corporación, así como hacer un seguimiento más eficiente al proceso de deforestación que se tiene en Corpocesar.  
Se preeve contratar a un profesional para la realizacion de analisis cartograficos que permitan evaluar el comportamiento de las detenciones tempranas de cambio de coberturas.</t>
  </si>
  <si>
    <t xml:space="preserve">Se adelantan visitas para el registro en el libro de operaciones
El salvoconducto se encuentra activo para el registro de aprovechamiento forestal.
En el primer semestre el MADS realizo el lanzamiento del libro de operaciones en línea en la plataforma VITAL por lo cual la inscripción es en línea, para tal fin se socializa la nueva metodología a las empresas forestales de la región.
</t>
  </si>
  <si>
    <t xml:space="preserve">A) Implementación de estrategias para la conservación, uso sostenible de la biodiversidad y restauración de los servicios ecosistémicos del complejo cenagoso de Zapatosa, en los municipios de Tamalameque, Curumaní y Chiriguaná departamento del Cesar 
 B)Implementación de acciones de restauración con guadua y otras especies nativas en áreas priorizadas de la jurisdicción de Corpocesar,
departamento del Cesar.                                                                             
C) Implementación de acciones de restauración en áreas de interés estratégico en la serranía del Perijá en el departamento del Cesar fase </t>
  </si>
  <si>
    <t xml:space="preserve">Reunion con la alcaldia de Valedupar  y El Pilon en marco de la reunion de la mesa del arbol donde se reviso el Plan de Accion  del  municipio de Valledupar  relacionado  en temas ambientales,  Reuniones con Ejercito Nacional con el cual se realizaron jornadas de reforestacion.
Se  realizo actividad de reforestacion con BANAGRARIO  denominada Siembra un arbol donde se rembraron 5000 plantulas </t>
  </si>
  <si>
    <t xml:space="preserve">Se recibió comunicación por parte de ASOCAR para revisar y hacer recomendaciones al documento de actualizacion de la Politica de Gestion Ambiental Urbana 2021 - 2030 sobre el cual la corporacion realizo las recomendaciones pertinentes. </t>
  </si>
  <si>
    <t xml:space="preserve">Se desarrollaron las siguientes actividades de campo, destinadas a la evaluación del daño ambiental y necesidades ambientales (EDANA):
• En el municipio de Agustín Codazzi (veredas La Duda, Milagro bajo, en la cuenca del río Magiriaimo y en las veredas La Iberia y Guaraní en la cuenca del río Sicarare), del 01 al 03 de marzo de 2022, zonas afectadas por incendios de la cobertura vegetal
• En el municipio de El Copey (veredas Betania, Ley de Dios, Las Cumbres, La Paila), y en el municipio de Valledupar (vereda La Guitarra), del 08 al 10 de marzo de 2022, zonas afectadas por incendios de la cobertura vegetal 
• En el municipio de Valledupar, en la zona urbana de Valledupar en el cerro La Popa (01 de abril de 2022)y en los corregimientos de Mariangola y Aguas Blancas (02 de abril de 2022), zonas afectadas por incendios de la cobertura vegetal 
Estas acciones hacen parte de la metodología EDANA-C, la cual deberá ser aplicada para cada uno de los eventos en mención. La metodología ya fue expedida por el MADS y puede aplicarse, se encuentra en fase de ajuste para la incorporación de aspectos de costos sociales y económico en eventos desastrosos de origen natural segun informacion del MADS.
</t>
  </si>
  <si>
    <t>La corporacion cuenta con el software ArcGIS con el cual se facilita la implementacion de la metodologia.
Se  espera se ejecute el proyecto: Realización de acciones para la implementación del Plan de Acción Regional de lucha contra la desertificación y sequía y manejo del Bosque seco  tropical en las cuencas de los ríos Garupal y Diluvio municipio de Valledupar y el Copey  Cesar, algunas de las acciones de este proyecto están orientadas a ejecutar las observaciones derivadas de la EDANA- C en las cuencas mencionadas en las cuales se aplicó las metodología por acción de incendios en la cobertura vegetal</t>
  </si>
  <si>
    <t xml:space="preserve">Se elaboró el estudio previo para contratación de la actualización del mapa de riesgo y el plan de prevención, mitigación y atención de contingencia por la ocurrencia de incendios de la cobertura vegetal. 
El cual fue entragado a la subdireccion de Gestion ambiental y planeacion para su contratacion </t>
  </si>
  <si>
    <t xml:space="preserve">A) Se participó en el taller / reunión desarrollada en la vereda La Iberia, jurisdicción del municipio de Agustín Codazzi, el día 05 de febrero de 2022, para establecer estrategias de prevención de incendios, liderada por Extractora y Palmas Sicarare S.A.S
B) Se participó, en una jornada de divulgación e intercambio con la comunidad Yukpa del resguardo de Sokorpa, el día 05 de abril de 2022, en la cual se abordó el tema de organización para la prevención y atención, de manera comunitaria, de incendios de la cobertura vegetal. 
C) Se desarrolló del 23 al 25 de marzo de 2022, la actividad de recorrido de inspección al cauce del río Maracas en el sector agua arriba del proyecto minero Calenturitas, como acompañamiento a la Autoridad Nacional de Licencias Ambientales, en atención a una queja presentada relacionada con el desvío del río Maracas por la apertura del proyecto minero en citas.       
D) Se desarrolló taller para la presentación de 11 estrategias comunitarias para la atención y prevención de incendios de la cobertura vegetal en la comunidad indígena Yukpa en el resguardo Menkue (serrania del perija, municipio de agustin codazzi) y la comunidad aledaña de campesinos, las estrategias en cuestión se tomaron de la experiencia sobre brigadistas forestales en las cuencas de los ríos Garupal diluvio. 
</t>
  </si>
  <si>
    <t xml:space="preserve">La evaluación preliminar de las dos medidas ejecutadas, indica que es necesario dar continuidad a la misma debido a que el fortalecimiento de las organizaciones comunitarias no es algo que se logre en un solo momento y se requiere del compromiso de la comunidad y la entidad.
Para el caso del resguardo Menkue, se realizó una segunda reunión el 7 de junio en la cual participo en municipio de agustin codazi y lideres de la comunidad de campesinos y Yukpa  en la cual se reitero la serie de 11 estrategias comunitarias para la atención y prevención de incendios de la cobertura vegetal, se evidencio que el fortalecimiento comunitario es un proceso continuo en el que la entidad debe apoyar.
El informe del recorrido al río Maracas se entregó a la subdirección de gestión ambiental
</t>
  </si>
  <si>
    <t>Se desarrolló el inventario de 50 puntos de manifestación de aguas subterráneas en el municipio de La Jagua de Ibirico y 31 puntos de manifestación de agua subterránea en el municipio de Chiriguana para un total de 81 puntos inventariados.
Del 10 a 14 de mayo de 2022 se desarrolló la actividad de reconocimiento en campo de los puntos en que se ha proyectado en la red de monitoreo de aguas subterráneas en el sistema acuífero Cesar en territorio de las cuencas de los ríos Sicarare y San Antonio, esta labor sirvió de acompañamiento y orientación a Drumond Emergí Inc. para que la misma de cumplimiento a la obligación de inversión del 1% del valor del proyecto que ejecuta en las cuencas en mención.
Además, se visitaron 20 sectores en los que se estableció la tenencia de la tierra o predio con el fin de que la compañía tomara nota para las negociaciones posteriores y se midió el nivel de agua subterránea monitoreo del nivel en los predios en que se tiene pozo profundo o aljibe para tener una referencia indicativa.
13 al 16 de julio en los municipios de chiriguana, la jagua de ibirico y el paso se realizo actualizacion de inventario  de 16 puntos de  aguas subterranea  y se continuo con el establecimiento de la tenencia de la tierra en sectores en que la corporacion se propone formular el complemento del proyecto de la red de monitoreo de aguas subterraneas.
Del 29 de agosto al 3 de septiembre se realizo la actualizacion de inventarios de aguas subterraneas en los municipios de Chiriguana y el Paso donde se inventariaron 57 puntos de aguas subterraneas.
26 de septiembre en reunion con la empresa Drummond LTDA se trato el cumplimiento de metas de inversion del 1%  del proyecto minero e invertira los recursos en la construcion de la red de monitoreo en algunos de los sectores de los municipio de la Jagua de ibirico, Becerril  y el Paso</t>
  </si>
  <si>
    <t>Se realizó monitoreo a 81 puntos de manifestación de aguas subterráneas en el municipio de La Jagua de Ibirico 50 y Chiriguana 31     
                                                                                                                                                                          Además, se desarrolló la actividad consistente en el desarrollo, del 10 a 14 de mayo de 2022, del reconocimiento en campo de los puntos en que se ha proyectado la red de monitoreo de aguas subterráneas en el sistema acuífero Cesar en territorio de las cuencas de los ríos Sicarare y San Antonio. Esta labor sirvió de acompañamiento y orientación a la compañía Drumond Emergí Inc. para que la misma de cumplimiento a la obligación de inversión del 1% del valor del proyecto que ejecuta en las cuencas en mención. 
Se visitaron 20 puntos en que se estableció la tenencia de la tierra o predio, con el fin de que la compañía tomara nota para las negociaciones posteriores. Se midió el nivel de agua subterránea (monitoreo del niel) en los predios en que se tiene pozo profundo o aljibe, para tener una referencia indicativa. 
Del 22 a 25 de junio se desarrolló una jornada de monitoreo de aguas superficiales en los ríos Badillo,  Manaure,  Garupal Chiriaimo, Magiriamo casacara, sicarare, maracas soconga, tucuy, sororia, las animas, ariguanisito y ariguani, no fue posible aforar el rio cesar debido a que presentaba una profunda lámina de agua, en general en esta actividad se aforo el caudal liquido de las corrientes mencionadas mediante el uso de molinetes en los puntos con los que la corporación ha conformado una red hidrométrica que sirve de base para el conocimiento de la oferta hídrica en el departamento del cesar.
Del 12 al 17 septiemmbre se realizo monitoreo de la oferta hidrica superficial en los rios manaure, chiriaimo, magiriaimo, sicarare, Socomba, Tucuy Sororia, Calenturitas, Garupal, Ariguanisito y Ariguani, la informacion recolectada esta en proceso para actualizar la red de metereologica.</t>
  </si>
  <si>
    <t xml:space="preserve">Esta meta se cumplio en el año 2021  segun lo establecido en el PAI 2020-2023 con la ejecucion del proyecto en el corregimiento de guacoche municipio de Valledupar
De acuerdo a la informacion suministrada por la SGAGA se contrato en el segundo semestre de 2022 la IMPLEMENTACIÓN DE MEDIDAS ESTRUCTURALES Y NO ESTRUCTURALES PARA EL CONTROL DE LA EROSIÓN E INUNDACIÓN EN LA CORRIENTE SUPERFICIAL ANIME EN LOS MUNICIPIOS DE CHIRIGUANÁ Y CURUMANÍ DEPARTAMENTO DEL CESAR FASE II a la fecha tiene una ejecucion fisica de 1,02% </t>
  </si>
  <si>
    <t>A) Implementación de estrategias para la conservación, uso sostenible de la biodiversidad y restauración de los servicios ecosistémicos del complejo cenagoso de Zapatosa, en los municipios de Tamalameque, Curumaní y Chiriguaná departamento del Cesar 
 B)Implementación de acciones de restauración con guadua y
otras especies nativas en áreas priorizadas de la jurisdicción de Corpocesar,
departamento del Cesar.           
 C) Implementación de acciones de restauración en áreas de interés estratégico en la serranía del Perijá en el departamento del Cesar fase I y II</t>
  </si>
  <si>
    <t xml:space="preserve">Plan de Capacitación: 53% 
Se realizaron 11 capacitaciones de 30 programadas entre las cuales se realizaron 
- Jornada de inducción en la cual se realizaron 6 capacitaciones,
- Rendición de cuenta
- Sistema integrado de gestión
- Actualización tributaria sector público 
- Retención en la fuente
- Sistema de Gestión
-  PQR
Plan de bienestar 57%
Se realizaron 13 actividades de 23 programadas
Día de la mujer, día del hombre, trivia, riesgo cardiaco y vascular, entre otras actividades incluidas en el Plan de Bienestar Social. 
</t>
  </si>
  <si>
    <t xml:space="preserve">A) Se realizaron los estudios previos de PCT y SIAN, los cuales ya se tiene el contrato activo y se les ha cancelado el primer pago, una vez se ha diligenciado el acta de inicio. 
B) La Seguridad de la Información gestionada por Movistar se encuentra activa. 
C) Las impresoras ya se encuentran contratadas y se  adquirio  el software  gestor de bases de datos  de Oracle y se está tramitando el pago del servicio para iniciar la implementación en un servidor. 
D) Además, se han adquirido dos WorkStation para la puesta en productivo de ArcGIS y se está realizando el estudio previo para la adquisición de un servidor físico tipo Rack para alojar la infraestructura de ArcGIS.
</t>
  </si>
  <si>
    <t>La actualizacion e implementacion se ejecuto en el 2022 mediante contrato 19-6-0179-0-2022</t>
  </si>
  <si>
    <t xml:space="preserve"> Se formulo se encuentra en proceso precontratual el proyecto de PSA en áreas de interés estratégico en la Serranía del Perijá en coordinación con las comunidades beneficiarias</t>
  </si>
  <si>
    <t>Se adjudico contrato mediante el cual se cumplira la meta:  DIAGNÓSTICO SOBRE ECONOMÍA CIRCULAR HACIA UNA PRODUCCIÓN Y CONSUMO SOSTENIBLE PARA LA CONSERVACIÓN DE LOS RECURSOS NATURALES, TENDIENTE A UNA GESTIÓN AMBIENTAL EN RESIDUOS PROVENIENTES DEL SECTOR TURISMO URBANO Y BIOCOMERCIO DE LA CIUDAD DE VALLEDUPAR – CESAR.</t>
  </si>
  <si>
    <t xml:space="preserve">Se realizaron capacitaciónes a IPS, EDS, empresas de hidrocarburos para el diligenciamiento y reporte del Registro RESPEL en la plataforma del IDEAM
</t>
  </si>
  <si>
    <t xml:space="preserve">Se contrato un profesional de apoyo y se ha recibido capacitacion en VITAL, SILAM Y SUIT por parte del MADS 
Capacitaciones a Oficina Juridica, GIT PML, RESPEL y COP, GIT Seguimiento Ambiental reporte de informacion de certificacion en materia de emisiones contaminantes en VITAL </t>
  </si>
  <si>
    <t xml:space="preserve">Se tiene activo el proceso de salvoconducto y se está en proceso de implementación de quejas y denuncias ambientales por medio del aplicativo VITAL, LOFL Libro de Operaciones Forestales en Linea y SUIT
Se racionalizaron los tramites ambientales de Consecion agua subterraneas, licencia ambiental, agua superficiales, permiso de vertimiento, emision atmofericas, registo en libro de operaciones, prospecion de agua subterranea y aprovechamiento forestal aislados, domestico, persistente y unico.
</t>
  </si>
  <si>
    <t xml:space="preserve">A) La Ventanilla única presencial se encuentra funcionando normalmente. 
Se estableció la recepción de solicitudes a la corporación en un solo canal de mensajería electrónica, atencionalciudadano@corpocesar.gov.co
B) Proceso VITAL, se encuentra en ajustado en fase de prueba de los tramites y procedimientos ambientales de Concesión de Recursos Hídrico Subterráneo, Registro RESPEL, registo en libro de operaciones,  y provechamiento forestal aislados, domestico, persistente y unico, emision atmofericas contaminates, con el fin de iniciar la implementación de los procesos en VITAL 
</t>
  </si>
  <si>
    <t xml:space="preserve">Se cuenta con un plan desde el año 2018 mediante el cual se implementan estrategias y actividades 
Se realizo la construccion del componente tecnico del Programa de Reducción de la Contaminación del Aire-PRCA el cual se encuentra radicadomediante el oficio SGAGA-CGIT.LABA -0-2-0433 de 15  de septiembre de  2022 se dio traslado a la oficina juridica  el programa para su la revision juridica y complemento del documento
</t>
  </si>
  <si>
    <t>Se realiza el monitoreo al área fuente con equipos fijos.</t>
  </si>
  <si>
    <t>La información de calidad del aire está cargada hasta el mes de junio de 2022</t>
  </si>
  <si>
    <t xml:space="preserve">
Se envió el proyecto a la ANH para la dotación de reactivos y contratación de recurso humano la cual accedio a la solicitud.
Se envio el plan de mejoramiento al  IDEAM de las observaiones realizadas  para la  acreditación del laboratorio ambiental.
A traves del contrato co K2 se realiza dotacion y  suministro al laboratorio
</t>
  </si>
  <si>
    <t>Se adelantó gestión con CARDIQUE para adoptar estrategias de venta de servicios a terceros y cobrar los acompañamientos que se realicen en el marco de los seguimientos ambientales, así como, para cobrar en el marco de un proceso sancionatorio los servicios del LABA.
- Se formulo proyecto para la venta de servicios del LABA</t>
  </si>
  <si>
    <t xml:space="preserve">Los equipos se encuentran calibrados y mantenidos
Se contrato la dotacion y/o sumisntro de equipos </t>
  </si>
  <si>
    <t>En proceso de adopcion de la  Ronda Hidrica  río Guatapuri</t>
  </si>
  <si>
    <t xml:space="preserve">1. Se ejecuta convenio interadministrativo 03-2022, con ALIANZA COLOMBIANA DE INSTITUCIONES PUBLICAS DE EDUCACION SUPERIOR RED SUMMA, cuyo objeto es “AUNAR ESFUERZOS TÉCNICOS, ADMINISTRATIVOS Y FINANCIEROS PARA LA IMPLEMENTACIÓN DE UNA ESTRATEGIA PEDAGÓGICA DE CONCIENCIA AMBIENTAL y FORTALECIMIENTO A LA GESTIÓN INTEGRAL DEL RIESGO AMBIENTAL Y CLIMÁTICO COMO APOYO A LOS PORH EN ÁREAS RURALES DE LOS MUNICIPIOS DE LA JAGUA DE IBIRICO, SAN DIEGO, LA PAZ Y EL PASO – CESAR”
2 Se ejecuta contrato, cuyo objeto es “IMPLEMENTACION DE ACCIONES DE RESTAURACION CON GUADUA Y OTRAS ESPECIES NATIVAS EN AREAS PRIORIZADAS DE LA JURISDICCION DE CORPOCESAR, DEPARTAMENTO DEL CESAR.”
3. Se encuentra en etapa de Formulación del Plan de Manejo del Distrito Regional de Manejo Integrado DRMI Complejo Cenagoso de Zapatosa CCZ
4.Se adelanta contrato, cuyo objeto es la “IMPLEMENTACIÓN DE ACCIONES DE RESTAURACIÓN EN LA MICROCUENCA DEL RÍO CHISKUINDJA EN EL RESGUARDO INDÍGENA KANKUAMO EN EL MUNICIPIO DE VALLEDUPAR.”
5.Se ejecuta Convenio de Asociación N° 016 -2021, cuyo objeto es “IMPLEMENTACION DE ACCIONES DE RESTAURACIÓN EN ÁREAS DE INTERÉS ESTRATEGICO EN LA SERRANIA DEL PERIJA EN EL DEPARTAMENTO DEL CESAR FASE I”
</t>
  </si>
  <si>
    <t>Se ha participado activamente en los encuentros del NORECCI (Nodo Regional de Cambio Climático Caribe e Insular). Durante los días 8 y 9 de marzo de 2022, se participó en el PRIMER ENCUENTRO DEL NORECCI DEL AÑO 2022, desarrollado en la ciudad de Barranquilla, en él se realizaron presentaciones sobre los avances de procesos e iniciativas de gran importancia en el país y la región, y se llevó a cabo el Taller de perfil sectorial para el PIGCCSD.
Así mismo, se partició en reunión el 5 de julio de 2022, desarrollada en la ciudad de Barranquilla, cuyo objeto fue la revisión y validación del Plan de Acción 2022 -2026 del Nodo Regional de Cambio Climático Caribe e Insular.</t>
  </si>
  <si>
    <t xml:space="preserve">Se realizó control y seguimiento a 38 fuentes fijas de emisión de 38 con expedientes sujetos a seguimiento.
La coordinación GIT del Laboratorio Ambiental gestiono capacitaciones relacionadas con seguimiento y evaluación de estudios isocinéticos a permisos de emisiones atmosféricas e inventarios de fuentes fijas.
</t>
  </si>
  <si>
    <t>Se  identificaron 11 negocios verdes  en el desarrollo de la rueda de negocios y feria empresarial realizada el dia 3 de junio en el municipio de Aguachica. 
Se verificaron 9:
Hoteles de Upar SAS (Sonesta Hotel Valledupar)
La Mellita
Vinos Kike
Delitcha
Fundación Mentes Brillantes Para El Mundo
Numa Movimientos S.A.S
Reaces SAS
Asociación Manos Creando
La Pecuaria</t>
  </si>
  <si>
    <t>Se realizó visita a los municipios de Agustín Codazzi, Aguachica, Bosconia y Valledupar  con el fin de asesorarlos en la recolección de la información que deben suministrar para el cálculo del ICAU/PGAU. 
De los cuales han respondido parcialmente los municipios de Aguachica, Bosconia, la alcaldia de Valledupar acordo enviar la informacion en el mes de noviembre 2022</t>
  </si>
  <si>
    <r>
      <rPr>
        <b/>
        <sz val="10"/>
        <color theme="1"/>
        <rFont val="Arial Narrow"/>
        <family val="2"/>
      </rPr>
      <t xml:space="preserve">Se realizó socialización y coordinación de intervenciones que incluyen campañas educativas en los municipios de La Gloria, La Paz y Valledupar.    </t>
    </r>
    <r>
      <rPr>
        <sz val="10"/>
        <color theme="1"/>
        <rFont val="Arial Narrow"/>
        <family val="2"/>
      </rPr>
      <t xml:space="preserve">                                                                                                        
</t>
    </r>
    <r>
      <rPr>
        <b/>
        <sz val="10"/>
        <color theme="1"/>
        <rFont val="Arial Narrow"/>
        <family val="2"/>
      </rPr>
      <t>A)</t>
    </r>
    <r>
      <rPr>
        <sz val="10"/>
        <color theme="1"/>
        <rFont val="Arial Narrow"/>
        <family val="2"/>
      </rPr>
      <t xml:space="preserve"> La Paz, se visitaron 5 puntos críticos de depósito de residuos sólidos con el acompañamiento de la Alcaldía Municipal, INTERASEO, Recicladores, PONAL y la comunidad aledaña en la cual se realizaron actividades de promoción del aprovechamiento y destino final de residuos sólidos. 
</t>
    </r>
    <r>
      <rPr>
        <b/>
        <sz val="10"/>
        <color theme="1"/>
        <rFont val="Arial Narrow"/>
        <family val="2"/>
      </rPr>
      <t xml:space="preserve">B) </t>
    </r>
    <r>
      <rPr>
        <sz val="10"/>
        <color theme="1"/>
        <rFont val="Arial Narrow"/>
        <family val="2"/>
      </rPr>
      <t xml:space="preserve">Valledupar, se coordinó con el grupo PGIR la realización de campañas educativas con el objetivo de reducir el depósito de residuos sólidos en áreas no permitidas y la recuperación de boulevares.
</t>
    </r>
    <r>
      <rPr>
        <b/>
        <sz val="10"/>
        <color theme="1"/>
        <rFont val="Arial Narrow"/>
        <family val="2"/>
      </rPr>
      <t>C)</t>
    </r>
    <r>
      <rPr>
        <sz val="10"/>
        <color theme="1"/>
        <rFont val="Arial Narrow"/>
        <family val="2"/>
      </rPr>
      <t xml:space="preserve"> Se espera realizar una actividad en el municipio de la Gloria en el segundo semestre.
</t>
    </r>
    <r>
      <rPr>
        <b/>
        <sz val="10"/>
        <color theme="1"/>
        <rFont val="Arial Narrow"/>
        <family val="2"/>
      </rPr>
      <t>D)</t>
    </r>
    <r>
      <rPr>
        <sz val="10"/>
        <color theme="1"/>
        <rFont val="Arial Narrow"/>
        <family val="2"/>
      </rPr>
      <t xml:space="preserve">Mediante el Contrato No. 19-6-0179-0-2022 para la actualización del plan departamental de tratamiento de residuos peligrosos se realizarán campañas educativas.
Se realizaron 3 campaña educativa en los municipios de La Jagua de Ibirico, Aguachica y Valledupar enfocados a los generadores de residuos peligrosos (Sectores idustriales, hospitalario, hidrocarburos)
</t>
    </r>
  </si>
  <si>
    <t xml:space="preserve">Se brindó apoyo logístico en la participación de la feria de negocios verdes a través del convenio 19-7-0001-0-2022 del 26 de enero de 2022. 
Los negocios beneficiados son: VIDECO, COONSERVAR, Boquerón Recicla, Fundación la victoria Recicla, INGEQUILIBRIO, Fundación Turri es, Caribe más limpio, Orozul, CORRENACER, Tienda Cala, Paisaje Verde y ASOGEMED.
</t>
  </si>
  <si>
    <t>Se participó de la Mesa de economia Circular realizada en el primer trimestre de 2022</t>
  </si>
  <si>
    <t xml:space="preserve">Se  evaluaron los PGIRS de La Paz, La Gloria y Rio de Oro presentados al comité evaluador del cual CORPOCESAR hace parte.
Se realizaron reuniones virtuales de seguimiento a la ejecución de los PGIR de La Paz, El Paso, San Diego, Manaure, Codazzi, Becerril, Curumaní, Pailitas, Pelaya, Tamalameque, La Jagua de Ibirico, Bosconia, Rio de Oro, Valledupar, Chiriguana, Astrea, Pueblo Bello, La Gloria 
</t>
  </si>
  <si>
    <t>No se ha realizado estudio de valoracion y cuantificacion ambiental</t>
  </si>
  <si>
    <t>Se participo en las 4 mesas tecnicas COTSA invitadas  
                                                                                                                                                                                                                                                                A) Coord. GIT saneamiento 3 reuniones                                                                                                                                                                                                                                                                                             B) Coord. GIT Laboratorio Ambiental, no se ha requerido su participacion                                                                                                                                                                                                                             C) Coord Educacion Ambiental 1 reunion 
D)Coord GIT PML, RESPEL y COP 4</t>
  </si>
  <si>
    <t>Se efectuo el registro de la vigencia 2021</t>
  </si>
  <si>
    <t>Se  contrato el servicio de un laboratorio externo para el analisis de las fuentes moviles, se esta organizando una campaña de monitoreo para el 4 trimestre</t>
  </si>
  <si>
    <t xml:space="preserve">En marzo de 2022 se ofició al Ministerio de Ambiente y Desarrollo Sostenible solicitando apoyo para fortalecer capacidades y asistencia en incorporación del cambio climático al interior de la Coordinación del GIT de Cambio Climático, POMCAS y Ordenamiento Territorial, además de asesoría y capacitación para el manejo de la herramienta RENARE (Registro Nacional de Reducción de las Emisiones de Gases de Efecto Invernadero).
Actualmente se encuentra en funcionamiento Link CORPOCESAR (Condiciones alertas ambientales, boletín especial sobre ciclones tropicales, variabilidad climática cambio climático, pronóstico del tiempo)
</t>
  </si>
  <si>
    <t xml:space="preserve">El inventario de puntos de manifestación de aguas subterráneas en el centro y sur del Cesar se realizará una vez se cuente con la logística requerida para tal fin.
Se envio oficio a las autoridades ambientales del valle del Magdalena Medio para indagar acerca de la posibilidad de desarrollar acciones conjuntas en el sistema acuífero conocido como Simití
</t>
  </si>
  <si>
    <t xml:space="preserve"> Ejecución de las inversiones es de 38,1%</t>
  </si>
  <si>
    <t>PONDERACIONES DE PROGRAMAS  Y PROYECTOS VIGENCIA 2022</t>
  </si>
  <si>
    <t xml:space="preserve">DESCRIPCIÓN DEL AVANCE 
</t>
  </si>
  <si>
    <t xml:space="preserve">VIGENCIA </t>
  </si>
  <si>
    <t xml:space="preserve">   UNIDAD DE MEDIDA</t>
  </si>
  <si>
    <r>
      <rPr>
        <b/>
        <sz val="14"/>
        <color rgb="FFFF0000"/>
        <rFont val="Arial Narrow"/>
        <family val="2"/>
      </rPr>
      <t>LINEAS ESTRATEGICAS</t>
    </r>
    <r>
      <rPr>
        <b/>
        <sz val="14"/>
        <color theme="1"/>
        <rFont val="Arial Narrow"/>
        <family val="2"/>
      </rPr>
      <t xml:space="preserve"> -
PROGRAMAS - PROYECTOS </t>
    </r>
    <r>
      <rPr>
        <b/>
        <sz val="14"/>
        <color rgb="FFFF0000"/>
        <rFont val="Arial Narrow"/>
        <family val="2"/>
      </rPr>
      <t>Y ACTIVIDADES</t>
    </r>
    <r>
      <rPr>
        <b/>
        <sz val="14"/>
        <color theme="1"/>
        <rFont val="Arial Narrow"/>
        <family val="2"/>
      </rPr>
      <t xml:space="preserve"> DEL PLAN DE ACCIÓN 2020-2023
</t>
    </r>
  </si>
  <si>
    <r>
      <rPr>
        <b/>
        <sz val="14"/>
        <rFont val="Arial Narrow"/>
        <family val="2"/>
      </rPr>
      <t xml:space="preserve">Se realizó socialización y coordinación de intervenciones que incluyen campañas educativas en los municipios de La Gloria, La Paz y Valledupar.    </t>
    </r>
    <r>
      <rPr>
        <sz val="14"/>
        <rFont val="Arial Narrow"/>
        <family val="2"/>
      </rPr>
      <t xml:space="preserve">                                                                                                        
</t>
    </r>
    <r>
      <rPr>
        <b/>
        <sz val="14"/>
        <rFont val="Arial Narrow"/>
        <family val="2"/>
      </rPr>
      <t>A)</t>
    </r>
    <r>
      <rPr>
        <sz val="14"/>
        <rFont val="Arial Narrow"/>
        <family val="2"/>
      </rPr>
      <t xml:space="preserve"> La Paz, se visitaron 5 puntos críticos de depósito de residuos sólidos con el acompañamiento de la Alcaldía Municipal, INTERASEO, Recicladores, PONAL y la comunidad aledaña en la cual se realizaron actividades de promoción del aprovechamiento y destino final de residuos sólidos. 
</t>
    </r>
    <r>
      <rPr>
        <b/>
        <sz val="14"/>
        <rFont val="Arial Narrow"/>
        <family val="2"/>
      </rPr>
      <t xml:space="preserve">B) </t>
    </r>
    <r>
      <rPr>
        <sz val="14"/>
        <rFont val="Arial Narrow"/>
        <family val="2"/>
      </rPr>
      <t xml:space="preserve">Valledupar, se coordinó con el grupo PGIR la realización de campañas educativas con el objetivo de reducir el depósito de residuos sólidos en áreas no permitidas y la recuperación de boulevares.
</t>
    </r>
    <r>
      <rPr>
        <b/>
        <sz val="14"/>
        <rFont val="Arial Narrow"/>
        <family val="2"/>
      </rPr>
      <t>C)</t>
    </r>
    <r>
      <rPr>
        <sz val="14"/>
        <rFont val="Arial Narrow"/>
        <family val="2"/>
      </rPr>
      <t xml:space="preserve"> Se espera realizar una actividad en el municipio de la Gloria en el segundo semestre.
</t>
    </r>
    <r>
      <rPr>
        <b/>
        <sz val="14"/>
        <rFont val="Arial Narrow"/>
        <family val="2"/>
      </rPr>
      <t>D)</t>
    </r>
    <r>
      <rPr>
        <sz val="14"/>
        <rFont val="Arial Narrow"/>
        <family val="2"/>
      </rPr>
      <t xml:space="preserve">Mediante el Contrato No. 19-6-0179-0-2022 para la actualización del plan departamental de tratamiento de residuos peligrosos se realizarán campañas educativas.
Se realizaron 3 campaña educativa en los municipios de La Jagua de Ibirico, Aguachica y Valledupar enfocados a los generadores de residuos peligrosos (Sectores idustriales, hospitalario, hidrocarburos)
</t>
    </r>
  </si>
  <si>
    <t xml:space="preserve">Se formularon dos proyectos con estudios previos con los siguientes objetos: 
Proyecto 1: IMPLEMENTACIÓN DE ESTRATEGIAS DE MANEJO AMBIENTAL EN COMUNIDADES DEL RESGUARDO INDÍGENA ITTI TAKKE DE LA ETNIA ETTE ENNAKA EN EL MUNICIPIO DE EL COPEY INCORPORANDO LA COSMOVISIÓN DE LOS PUEBLOS INDÍGENAS Y EL ENFOQUE DIFERENCIAL.
Proyecto 2: ADELANTAR ACCIONES QUE CONTRIBUYAN A DISMINUIR LA PRESIÓN SOBRE LA FAUNA NATURAL (AVES, REPTILES, MAMÍFEROS, ICTIOFAUNA ENTRE OTROS) EN LOS RESGUARDOS DEL PUEBLO YUKPA: RESGUARDO CAÑO PADILLA Y RESGUARDO ROSARIO BELLAVISTA YUKATAN EN EL MUNICIPIO DE LA PAZ Y RESGUARDO MENKUE-MISASYA–LA PISTA EN EL MUNICIPIO AGUSTÍN CODAZZI EN EL DEPARTAMENTO DEL CESAR.
De este se espera la firma de solicitud de CDP. Con la implementación de este último se avanza en el cumplimiento del acuerdo 15 del POMCA Río Magiriaimo.
Ambos proyectos se encuentran en SGAGA y oficina de Contratación adelantando el proceso pertinente en su etapa contractual. </t>
  </si>
  <si>
    <t xml:space="preserve"> Se formulo y se encuentran en proceso contratual:
lmplementacion de esquemas de pagos por servicios ambientales como estrategia  de conservacion  y restauracion ecologica  en el parque natural regional serrania de perija  y su zona con funcion amortiguadora  en el departamento del cesar.
Implementacion de estrategias  para la conservacion , uso sostenible de la biodiversidad y restauracion de los servicios ecosistemicos del complejo cenagozo de Zapatosa en los municipios  de tamalameque Curumani, y Chiriguana</t>
  </si>
  <si>
    <t xml:space="preserve">En proceso de contratacion 2  proyectos de PSA 
lmplementacion de esquemas de pagos por servicios ambientales como estrategia  de conservacion  y restauracion ecologica  en el parque natural regional serrania de perija  y su zona con funcion amortiguadora  en el departamento del cesar.
Implementacion de estrategias  para la conservacion , uso sostenible de la biodiversidad y restauracion de los servicios ecosistemicos del complejo cenagozo de Zapatosa en los municipios  de tamalameque Curumani, y Chiriguana
</t>
  </si>
  <si>
    <t>Se ejecuto el convenio Nº 19-7-0001-0-2022 del 26 de enero de 2022 para el fortalecimiento de los negocios verdes del departamento del Cesar.
Se ejecuto proyecto de Fomento  y promocion de proyecto de resiliencia, economia circular y cambio climatico mediante la feria de negocios verde y acciones tendientes al fortalecimiento de la feria institucional en productividad sostenible,  apoyando 10 negocios verdes verificados  y 15 identificados que entraran en proceso de verificacion en la vigencia 2023.</t>
  </si>
  <si>
    <t>Se  identificaron 11 negocios verdes  en el desarrollo de la rueda de negocios y feria empresarial realizada el dia 3 de junio en el municipio de Aguachica. 
Se verificaron 11  negocios verdes.
Hoteles de Upar SAS (Sonesta Hotel Valledupar)
La Mellita
Vinos Kike
Delitcha
Fundación Mentes Brillantes Para El Mundo
Numa Movimientos S.A.S
Reaces SAS
Asociación Manos Creando
La Pecuaria
Omnis Pixel
RECIAC
Siiguen en el procceso documental de verificacio
ASOVUCAM
Salsason Vallenato
Asociación Folclórica La Llorona
Choco Jagua 
En la feria de negocios  verde y acciones tendientes al fortalecimiento de la feria institucional en productividad sostenible realizada en el mes de diciembre se identificaron 19 nuevos negocios a los cuales se realizara la verificacion en la vigencia 2023</t>
  </si>
  <si>
    <t>A través del convenio 19-7-0001-0-2022 del 26 de enero de 2022, se apoyaron 85 negocios verdes a los cuales se le actualizaron los datos y capacito en marketing digital, a 10 de estos negocios se les realizo el plan de marketing para el apoyo y crecimiento de la marca.
se ejecuto  proyecto de Fomento  y promocion de proyecto de resiliencia, economia circular y cambio climatico mediante la feria de negocios verde y acciones tendientes al fortalecimiento de la feria institucional en productividad sostenible</t>
  </si>
  <si>
    <t>Se realizó visita a los municipios de Agustín Codazzi, Aguachica, Bosconia y Valledupar  con el fin de asesorarlos en la recolección de la información que deben suministrar para el cálculo del ICAU/PGAU. 
De los cuales han respondido parcialmente los municipios de Aguachica, Bosconia y Valledupar  y en su totalidad el municipio de Codazzi</t>
  </si>
  <si>
    <t xml:space="preserve">Se brindó apoyo logístico en la participación de la feria de negocios verdes a través del convenio 19-7-0001-0-2022 del 26 de enero de 2022. 
Los negocios beneficiados son: VIDECO, COONSERVAR, Boquerón Recicla, Fundación la victoria Recicla, INGEQUILIBRIO, Fundación Turri es, Caribe más limpio, Orozul, CORRENACER, Tienda Cala, Paisaje Verde, ASOGEMED entre otros.
Se ejecuto  proyecto de Fomento  y promocion de proyecto de resiliencia, economia circular y cambio climatico mediante la feria de negocios verde y acciones tendientes al fortalecimiento de la feria institucional en productividad sostenible. </t>
  </si>
  <si>
    <t>Se participó de la Mesa Regional de economia Circular realizada en el primer trimestre de 2022</t>
  </si>
  <si>
    <t xml:space="preserve">Se realizó seguimiento a los municipios de La Paz, El Paso, San Diego, Manaure, Agustín Codazzi, Becerril, Curumaní, Pailitas, Pelaya, Tamalameque, La Jagua de Ibirico, Bosconia, Rio de Oro, Chiriguana, San Alberto, San Martin, Gamarra, Aguachica, Valledupar, Gonzalez, Pueblo Bello, El Copey, chimichagua y la gloria </t>
  </si>
  <si>
    <t>Se ejecuto contrato mediante el cual se cumplio la meta:  DIAGNÓSTICO SOBRE ECONOMÍA CIRCULAR HACIA UNA PRODUCCIÓN Y CONSUMO SOSTENIBLE PARA LA CONSERVACIÓN DE LOS RECURSOS NATURALES, TENDIENTE A UNA GESTIÓN AMBIENTAL EN RESIDUOS PROVENIENTES DEL SECTOR TURISMO URBANO Y BIOCOMERCIO DE LA CIUDAD DE VALLEDUPAR – CESAR.</t>
  </si>
  <si>
    <t>Se participo en las 4 mesas tecnicas COTSA invitadas  
                                                                                                                                                                                                                                                                A) Coord. GIT saneamiento 3 reuniones                                                                                                                                                                                                                                                                                             B) Coord. GIT Laboratorio Ambiental, no se ha requerido su participacion                                                                                                                                                                                                                             C) Coord Educacion Ambiental 4 reunion (Pueblo Bello y Badillo, alto de la vuelta con jornada de recoleccion de residuos peligriosos)
D)Coord GIT PML, RESPEL y COP 4</t>
  </si>
  <si>
    <t xml:space="preserve">
Se contrato proyecto en la cuenca Garupal Diluvio del municipio de Valledupar el proyecto con objeto: Realización de acciones para la implementación del Plan de Acción Regional de lucha contra la desertificación y sequía y manejo del Bosque seco tropical en las cuencas de los ríos Garupal y Diluvio municipio de Valledupar y el Copey Cesar, de acuerdo a los alcances y especificaciones técnicas contempladas por CORPOCESAR el cual contemplan 7 acciones PAR.</t>
  </si>
  <si>
    <t>Se activó el comité coordinador del convenio 19-7-0012-02019 de diciembre 18 de 2019, mediante acta del 15 de junio de 2022 entre UN y CORPOCESAR con el fin de generar espacios académicos.
1 y 19 de septiembre  2022 se trato sobre el proceso de desarrolar la ruta de declaratoria de un area protegida de la cuenca Tucuy Sororia de los municipios de la Jagua de Ibirico y Becerril a la espera de suscribir en convenio especifico.
En reunion del dia 9 de diciembre se ultimaron detalles para la firmas del convenio en el mes de diciembre de 2022</t>
  </si>
  <si>
    <t>Se efectuo el registro de la vigencia 2021 y se realizo capacitacion en manejo de la plataforma de IDEAM a los establecimientos de salud del municipio de Valledupar.</t>
  </si>
  <si>
    <t xml:space="preserve">Se cuenta con un plan desde el año 2018 mediante el cual se implementan estrategias y actividades 
Se realizo la construccion del componente tecnico del Programa de Reducción de la Contaminación del Aire-PRCA el cual se encuentra radicado mediante el oficio SGAGA-CGIT.LABA -0-2-0433 de 15  de septiembre de  2022 se dio traslado a la oficina juridica  el programa para su la revision juridica y complemento del documento
</t>
  </si>
  <si>
    <t xml:space="preserve">Se  contrato el servicio de un laboratorio externo para el analisis de las fuentes moviles, Contrato No. 19-6-0195-0-2022 suscrito con K2 Ingenieria y se concerto la realizacion de un monitoreo de fuentes moviles vehiculares en el municipio de valledupar en el mes de diciembre de 2022
</t>
  </si>
  <si>
    <t>La información de calidad del aire está cargada hasta el mes de diciembre de 2022</t>
  </si>
  <si>
    <t xml:space="preserve">Se ha participado activamente en los encuentros del NORECCI (Nodo Regional de Cambio Climático Caribe e Insular). Durante los días 8 y 9 de marzo de 2022, se participó en el PRIMER ENCUENTRO DEL NORECCI DEL AÑO 2022, desarrollado en la ciudad de Barranquilla, en él se realizaron presentaciones sobre los avances de procesos e iniciativas de gran importancia en el país y la región, y se llevó a cabo el Taller de perfil sectorial para el PIGCCSD.
Así mismo, se partició en reunión el 5 de julio de 2022, desarrollada en la ciudad de Barranquilla, cuyo objeto fue la revisión y validación del Plan de Acción 2022 -2026 del Nodo Regional de Cambio Climático Caribe e Insular.
5 al 7 de de diciembre se firmo el Plan de Cambio climatico del Nodo Caribe </t>
  </si>
  <si>
    <t>La implementación de la EDANA-C deber darse una vez se formulen las medidas recomendadas para cada uno de los eventos atendidos, su ejecución dependerá de la disponibilidad de recursos económicos por parte de la entidad. 
A) Se requiere servidor que acogerá el software ArcGIS el cual tiene licencias de uso activa adquirida en la presente vigencia
B) Con el proyecto de Realización de acciones para la implementación del Plan de Acción Regional de lucha contra la desertificación y sequía y manejo del Bosque seco tropical en las cuencas de los ríos Garupal y Diluvio municipio de Valledupar y el Copey Cesar, algunas de las acciones de este proyecto están orientadas a ejecutar las observaciones derivadas de la EDANA- C en las cuencas mencionadas en las cuales se aplicó las metodologías por acción de incendios en la cobertura vegetal dicho proyecto se encuentra contratado.</t>
  </si>
  <si>
    <t xml:space="preserve">Se Adjudico contrato para la actualización del mapa de riesgo y el plan de prevención, mitigación y atención de contingencia por la ocurrencia de incendios de la cobertura vegetal. 
</t>
  </si>
  <si>
    <t xml:space="preserve">Esta meta se cumplio en el año 2021  segun lo establecido en el PAI 2020-2023 con la ejecucion del proyecto en el corregimiento de guacoche municipio de Valledupar
Se contrato en el segundo semestre de 2022 la IMPLEMENTACIÓN DE MEDIDAS ESTRUCTURALES Y NO ESTRUCTURALES PARA EL CONTROL DE LA EROSIÓN E INUNDACIÓN EN LA CORRIENTE SUPERFICIAL ANIME EN LOS MUNICIPIOS DE CHIRIGUANÁ Y CURUMANÍ DEPARTAMENTO DEL CESAR FASE II a la fecha tiene una ejecucion fisica de 3% </t>
  </si>
  <si>
    <t xml:space="preserve">1) Se participó en el taller / reunión desarrollada en la vereda La Iberia, jurisdicción del municipio de Agustín Codazzi, el día 05 de febrero de 2022, para establecer estrategias de prevención de incendios, liderada por Extractora y Palmas Sicarare S.A.S
2) Se participó, en una jornada de divulgación e intercambio con la comunidad Yukpa del resguardo de Sokorpa, el día 05 de abril de 2022, en la cual se abordó el tema de organización para la prevención y atención, de manera comunitaria, de incendios de la cobertura vegetal. 
3) Se desarrolló del 23 al 25 de marzo de 2022, la actividad de recorrido de inspección al cauce del río Maracas en el sector agua arriba del proyecto minero Calenturitas, como acompañamiento a la Autoridad Nacional de Licencias Ambientales, en atención a una queja presentada relacionada con el desvío del río Maracas por la apertura del proyecto minero en citas.       
4) Se desarrolló taller para la presentación de 11 estrategias comunitarias para la atención y prevención de incendios de la cobertura vegetal en la comunidad indígena Yukpa en el resguardo Menkue (serrania del perija, municipio de agustin codazzi) y la comunidad aledaña de campesinos, las estrategias en cuestión se tomaron de la experiencia sobre brigadistas forestales en las cuencas de los ríos Garupal diluvio.
5) Se participo en la elaboracion de concepto tecnico para la saga para la solicitud de la Jagua de Ibirico para la ejecucion de obras de emergencias en Caño Seco del corregimiento de la Victoria de San Isidro
6) Visita y concepto TECNICO en torno a deslizamiento en el cerro ubicada en el municipio del Copey 
7)Diligencia de inspeccion al rio maracas como acompañamiento a ANLA para atencion de quejas presentadas a usuarios del rio.
8) Reporte al MADS sobre situacion del riesgo en la ruta del sol por deslizamiento en la estructura en la via ruta del sol en los municipios de aguachica san martin y rio de oro.
10) Participacion en el foro sobre el dia internacional sobre reduccion del riesgo y desastre  en el municipio del Paso.
11) Reporte de situacion de riesgo en el lecho de la quebrada Buturama (Centro poblado de Buturama) por caida del lecho de arboles.
12)Participacion en el V consejo departamental CRGD  y en consejo de CRGD de valledupar y el Paso
13) Informe tecnico de visita al area urbana de bosconia con ocacion de inundaciones en el area urbana ocurridas el 23 de octubre.
14) Visita tecnica a los municipios de San diego y la paz sobre emergencia en el rio Chiriaimo en el sector del puente 
15) Oficio al municipio del Copey sobre situacion de riesgo sobre el rio ariguanisito.
17) Oficio al municipio de Manaure sobre situacion presentada en la bocatoma del Manaure
18) Oficio al municipio de la Jagua sobre situacion presentada en la bocatoma del rio Sororia.
</t>
  </si>
  <si>
    <t xml:space="preserve">Rresguardo Menkue.
Se realizó una segunda reunión el 7 de junio en la cual participo en municipio de agustin codazi y lideres de la comunidad de campesinos y Yukpa  en la cual se reitero la serie de 11 estrategias comunitarias para la atención y prevención de incendios de la cobertura vegetal, se evidencio que el fortalecimiento comunitario es un proceso continuo en el que la entidad debe apoyar.
Iinforme del recorrido al río Maracas se entregó a la subdirección de gestión ambiental
Elaboracion de concepto ambiental sobre solicitud de concepto de restitucion de tierra en la parcela 3 la fortuna fomuladas por la Unidad de restitucion de tierras  (1 de agosto 2022)
</t>
  </si>
  <si>
    <t xml:space="preserve">Asistencia técnica a los grupos asistidos en los Proyectos PNR Perijá que incluye cuatro talleres de los cuales se han realizado 2. (Institucional alcaldia gobernacion y CAR- Organizaciones de pescadores y JAC)
Ecorregión Ciénega Zapatosa
</t>
  </si>
  <si>
    <t>A) Implementación de estrategias para la conservación, uso sostenible de la biodiversidad y restauración de los servicios ecosistémicos del complejo cenagoso de Zapatosa, en los municipios de Tamalameque, Curumaní y Chiriguaná departamento del Cesar 
 B)Implementación de acciones de restauración con guadua y
otras especies nativas en áreas priorizadas de la jurisdicción de Corpocesar,
departamento del Cesar.   
C) Implementación de acciones de restauración en áreas de interés estratégico en la serranía del Perijá en el departamento del Cesar fase I 
D)Implementación de acciones de restauración en áreas de interés estratégico en la serranía del Perijá en el departamento del Cesar fase II</t>
  </si>
  <si>
    <t>A) Implementación de estrategias para la conservación, uso sostenible de la biodiversidad y restauración de los servicios ecosistémicos del complejo cenagoso de Zapatosa, en los municipios de Tamalameque, Curumaní y Chiriguaná departamento del Cesar 
 B)Implementación de acciones de restauración con guadua y otras especies nativas en áreas priorizadas de la jurisdicción de Corpocesar,
departamento del Cesar.                                                                             
C) Implementación de acciones de restauración en áreas de interés estratégico en la serranía del Perijá en el departamento del Cesar fase Perija I y II</t>
  </si>
  <si>
    <t>Reunion con la alcaldia de Valedupar  y El Pilon en marco de la reunion de la mesa del arbol donde se reviso el Plan de Accion  del  municipio de Valledupar  relacionado  en temas ambientales,  Reuniones con Ejercito Nacional con el cual se realizaron jornadas de reforestacion.
Se  realizo actividad de reforestacion con BANAGRARIO  denominada Siembra un arbol donde se rembraron 5000 plantulas
Se donaron 15000 plantulas al ejercito Nacional y 5000 al SENA
Se sembraron arboles en  humedal  Helenita ubicado en zona rural  en el municipio de Pueblo Bello</t>
  </si>
  <si>
    <t xml:space="preserve">Se registro en libro de operaciones 27 empresas forestales de  45 identificadas 
Se expiden los salvoconductos para el registro de aprovechamiento forestal.
</t>
  </si>
  <si>
    <t xml:space="preserve">Se registro 27  empresas forestales de transformacion y comercializacion identificadas en los municipios de La Paz, Bosconia, Agustin Codazzi, Valledupar  y  La Jagua de Ibirico, las cuales fueron consolidadas en la base de datos  de  un total de 45 empresas forestales.
</t>
  </si>
  <si>
    <t>Se realizo la pedagogia dentro del proceso de visitas para dar a conocer los requisitos necesarios para acceder al reconocimiento. En el mes de octubre a traves de las visitas programadas se socializarà los requisitos para que las empresas puedan acceder al otorgamiento de los esquemas de reconocimiento esto con el fin de promocionar las actividades en pro de la legalidad y aprovechamientos forestales sostenibles.</t>
  </si>
  <si>
    <t xml:space="preserve">20 y 21 de mayo de 2022, se realizaron 4 operativos los días  en el puesto de control Los Cauchos y en la vía Codazzi – Casacará, Municipio El Paso y Bosconia dando como resultado el decomiso de 136 m3 de maderas.
El 10 de julio se realizo en el corregimiento de guacoche municipio de valledupar se decomizando 10.204m3 de madera.
11 de agosto, se decomizaron 5m3 de caracoli enel municipio de San Alberto.
2  de septiembre se llevaron a cabo 2 operativosde movilizacion de productos forestales en inmediaciones de el peaje el copey  se decomiso 45.50m3 de madera 
28 de septiembre via peaje el Copey puesto de control los cauchos valledupar 
15 de octubre, via al copey  55.71m3 de campano  y en el puesto de control los cauchos salida a  Bosconia.
5 de noviembre en el municipio de la Jagua de Ibirico
10 de Noviembre via a bosconia puesto de control Los Cauchos
26 de Noviembre inmediaciones la Y via Chiriguana -  Banco Magdalena 
9 de diciembre, puesto de control los cauchos valledupar - Bosconia
10 de diciembre municipio del Copey 
</t>
  </si>
  <si>
    <t xml:space="preserve">Se realizaron acciones mediante el contrato 19-6-0172-0-2021 suscrito con UT NATUR-VIDA ZAPATOZA:   Implementación de estrategias para la conservación, uso sostenible de la biodiversidad y restauración de los servicios ecosistémicos del Complejo Cenagoso de Zapatosa, en el municipio de Chimichagua, departamento del Cesar, donde se estan realizando las siguientes acciones:
1) Aislamiento de 250 hectareas de areas de importancias estrategicas para la restauracuin espontanea (pasiva)
2) Establesimiento de 120 hectareas de sistemas agroforestales
3) Aislamiento de 120 hectaras de sistemas agroforestales
4)Acciones de promocion socializacion y capacitacion comunitaria (a traves de la realizacion de 10 talleres y el diseño y reproduccion de material divulgativo)
El proceso tiene una ejecucion fisica por informe de interventoria del 26%
</t>
  </si>
  <si>
    <t xml:space="preserve">Fue formulado en alianza entre CORPOCESAR, MADS y WWF el Plan de Manejo de la reserva forestal protectora nacional cuenca alta de Caño Alonso de los municipios de Pelaya y la Gloria, el cual se encuentra en proceso de adopción por parte del MADS.
Se remitio oficio SGAGA 0889 de 22 de noviembre de 2022  preguntando al MADS el estado del proceso de  adopcion , mediante el oficio 21022022E2021252 de diciembre 12 de 2022 en el cual la direccion de bosques, biodiversidad y servicios ecosistemicos dio respuesta a la solicitud realizada por la corporacion donde manifiesta que el proyecto normativo "por medio de la cual se formaliza el registro de la reserva forestal protectora nacional cuenca alta de Caño Alonso en el registro unico nacional de areas protegidas RUNAP se encuentra a la espera de visto bueno por parte del viceministerio de politica y normalizacion ambiental" igualmente indica que una vez dicho proyecto noirmativo obtenga la respectiva aprobacion esta direccion procedera agotar las etapas subsiguientes del procedimiento interno para la expedicion deactos administrativos, recordando que para este mininsterio en la adopcion del plan de manejo se debe expedir el acto acministrativo de formalizacion de registro.
</t>
  </si>
  <si>
    <t>Fue formulado en alianza entre CORPOCESAR, MADS y WWF el Plan de Manejo de la reserva forestal protectora nacional cuenca alta de Caño Alonso de los municipios de Pelaya y la Gloria, el cual se encuentra en proceso de adopción por parte del MADS. 
Se desarrollan acciones en paramo perija I,  II  y parque natural los besotes</t>
  </si>
  <si>
    <t xml:space="preserve">Se han desarrollado reuniones con el Sistema Regional de Áreas Protegidas del Caribe Colombiano SIRAP CARIBE para gestionar la suscripción de un convenio con las universidades UNAD y UPC para el apoyo de acciones orientadas a la conservación de la biodiversidad y creación de sistemas locales de APR en el municipio de Valledupar y la conformación del portafolio de investigación en el departamento del Cesar.
Se acordo la formulacion de un proyecto para establecer la estructura ecologica principal del municipio de manaure en el marco del sistema local de areas protegidas SILAP Manaure.
Se desarrollo comite tecnico del SILAD Manaure donde se trato aspectos relacionados con el funcionamiento de este sistema.
Se aprobo el plan de trabajo para el 2023 del SIRAP CARIBE
En el marco del consejo directivo del SIRAP CARIBE se declaro emergencia frente a la enfermedad de perdida de tegido del coral y cambio climatico en el caribe colombiano
</t>
  </si>
  <si>
    <t>Se contrato el proceso en la cuenca Garupal Diluvio del municipio de Valledupar con objeto: Realización de acciones para la implementación del Plan de Acción Regional de lucha contra la desertificación y sequía y manejo del Bosque seco tropical en las cuencas de los ríos Garupal y Diluvio municipio de Valledupar y el Copey Cesar, de acuerdo a los alcances y especificaciones técnicas contempladas por CORPOCESAR. Se contemplan realizar 7 acciones PAR.</t>
  </si>
  <si>
    <r>
      <t xml:space="preserve">A) Se implementan acciones en la Ciénega de Zapatosa   mediante el contrato: Interventoría técnica, Administrativa, financiera, jurídica, y ambiental para la conservación, uso sostenible de la biodiversidad y restauración de los servicios ecosistémicos del complejo cenagoso de Zapatosa en el municipio de Chimichagua
B) Se encuentra recibido el documento final del PM de Ciénega del Cristo y Microcuenca Singagarè  y esta en proceso de adopcion por CORPOCESAR. 
C) Destaponamiento y despalizada del caño denominado caño largo.
</t>
    </r>
    <r>
      <rPr>
        <sz val="10"/>
        <rFont val="Arial Narrow"/>
        <family val="2"/>
      </rPr>
      <t>D) Actualizacion de la formulacion de los PM de los humedales de la cabecera del municipio de valledupar</t>
    </r>
    <r>
      <rPr>
        <sz val="10"/>
        <color rgb="FFFF0000"/>
        <rFont val="Arial Narrow"/>
        <family val="2"/>
      </rPr>
      <t xml:space="preserve"> </t>
    </r>
    <r>
      <rPr>
        <sz val="10"/>
        <color rgb="FF000000"/>
        <rFont val="Arial Narrow"/>
        <family val="2"/>
      </rPr>
      <t xml:space="preserve">
</t>
    </r>
  </si>
  <si>
    <t>Mediante 19-7-0016-0-2021 se realizan acciones en el páramo serranía del Perijá en el cual se han realizado aislamiento de áreas para conservación, áreas sembradas y siembra de árboles nativos y frailejones en zonas de alta montaña, subparamo y paramo. El proyecto tiene una ejecución del 100%
En ejecucion proyecto fase II en la serrania del perija, estas acciones intervienen areas del PNR serrania de perija 53%</t>
  </si>
  <si>
    <t xml:space="preserve">Se realiza seguimiento a los POMCA  de Rio bajo Cesar Zapatoza, Guatapuri, Magiriaimo, Chiriaimo,   Calenturitas,  acopiado la información de los municipios  y departamento de las acciones que se desarrollan en el proceso de la ejecución de los programas y proyectos establecidos en la fase 4 de los POMCAS adoptados. 
Se realiza seguimiento a POMCAS compartidos Rio Algodonal, Lebrija medio y Quebrada Buturama (CORPONOR) Directo al bajo magdalena (CORPAMAG) </t>
  </si>
  <si>
    <t xml:space="preserve">1) Se entrego los estudios previos  a la subdireccion administrativa y financiera para la contratacion de  la fase programática y consulta previa de la microcuenca del rio TOCAIMO. 
2) En proceso de adopcion  la microcuenca Singagarè y Calenturitas
</t>
  </si>
  <si>
    <t>Se desarrolló el inventario de 50 puntos de manifestación de aguas subterráneas en el municipio de La Jagua de Ibirico y 31 puntos de manifestación de agua subterránea en el municipio de Chiriguana para un total de 81 puntos inventariados.
Del 10 a 14 de mayo de 2022 se desarrolló la actividad de reconocimiento en campo de los puntos en que se ha proyectado en la red de monitoreo de aguas subterráneas en el sistema acuífero Cesar en territorio de las cuencas de los ríos Sicarare y San Antonio, esta labor sirvió de acompañamiento y orientación a Drumond Emergí Inc. para que la misma de cumplimiento a la obligación de inversión del 1% del valor del proyecto que ejecuta en las cuencas en mención.
Además, se visitaron 20 sectores en los que se estableció la tenencia de la tierra o predio con el fin de que la compañía tomara nota para las negociaciones posteriores y se midió el nivel de agua subterránea monitoreo del nivel en los predios en que se tiene pozo profundo o aljibe para tener una referencia indicativa.
13 al 16 de julio en los municipios de chiriguana, la jagua de ibirico y el paso se realizo actualizacion de inventario  de 16 puntos de  aguas subterranea  y se continuo con el establecimiento de la tenencia de la tierra en sectores en que la corporacion se propone formular el complemento del proyecto de la red de monitoreo de aguas subterraneas.
Del 29 de agosto al 3 de septiembre se realizo la actualizacion de inventarios de aguas subterraneas en los municipios de Chiriguana y el Paso donde se inventariaron 57 puntos de aguas subterraneas.
26 de septiembre en reunion con la empresa Drummond LTD se trato el cumplimiento de metas de inversion del 1%  del proyecto minero e invertira los recursos en la construcion de la red de monitoreo en algunos de los sectores de los municipio de la Jagua de ibirico, Becerril  y el Paso
2 al 4 de noviembre en reunion con la empresa Drummond Energy se trato el cumplimiento de metas de inversion del 1%  del proyecto minero e invertira los recursos en la construcion de la red de monitoreo en algunos de los sectores de los municipio de la Jagua de ibirico, Becerril,  el Paso y chiriguana</t>
  </si>
  <si>
    <t xml:space="preserve">El inventario de puntos de manifestación de aguas subterráneas en el centro y sur del Cesar se realizo en los mucicipios de  La Paz Codazzi Becerril La Jagua chririguana el paso astrea chimichagua pelaya aguachica rio de oro san martin y san alberto y visitas a red de piesometros 
Se envio oficio a las autoridades ambientales del valle del Magdalena Medio para indagar acerca de la posibilidad de desarrollar acciones conjuntas en el sistema acuífero conocido como Simití
</t>
  </si>
  <si>
    <t xml:space="preserve">Se practicaron todas las visitas del primer semestre de control y seguimiento en el segundo semestre se han visitado los municipios de Manaure, Tamalameque, Gamarra, Valledupar, San Diego, Aguachica, San Alberto, La Paz, San Martin, Chiriguana, Bosconia, Curumani, Astrea, Codazi, Becerril, Chimichagua, La Jagua de Ibirico, La Gloria, Pueblo Bello y Rio de Oro,  Los expedientes se encuentran en proceso de evaluación, González,  Pelaya, El Copey, Pailitas,  El Paso no se incluyen en el cronograma de visitas porque se encuentran en tramites de ajuste o actualizacion </t>
  </si>
  <si>
    <t>Mediante contrato No. 19-6-0243-0-2022 con objeto, Apoyo a implementacion de PSMV e implementacion de acciones para el uso eficienmte y descontaminacion del recurso hidrico  a traves del muestreo y caracterizacions priorizadas de aguas residuales domesticas  - ARD y aguas residuales no domesticas -ARnD en el departamento del Cesar.</t>
  </si>
  <si>
    <t xml:space="preserve">Se realizo la evaluacion tecnica y ambiental de la solicitud de modificacion excepcional del PBOT del municipio de Chiriguana y EOT Gonzalez </t>
  </si>
  <si>
    <t xml:space="preserve">Se realizo seguimiento a los POT de los municipios de a los 25 municipios del departamento del Cesar Aguachica, Agustín Codazzi, Astrea, Becerril,  Bosconia, Chimichagua, Chiriguana, Curumaní, El Copey, El Paso, Gamarra, González, .La Gloria, La Jagua Ibirico, Manaure Balcón Del Cesar, Pailitas,  Pelaya, Pueblo Bello,  Río De Oro, Robles (La Paz), San Alberto,  San Diego, San Martín, Tamalameque y el municipio de Valledupar </t>
  </si>
  <si>
    <t>Se realizo asistencia a los 25 municipios del departamento del Cesar Aguachica, Agustín Codazzi, Astrea, Becerril,  Bosconia, Chimichagua, Chiriguana, Curumaní, El Copey, El Paso, Gamarra, González, .La Gloria, La Jagua Ibirico, Manaure Balcón Del Cesar, Pailitas,  Pelaya, Pueblo Bello,  Río De Oro, Robles (La Paz), San Alberto,  San Diego, San Martín, Tamalameque,Valledupar</t>
  </si>
  <si>
    <t>Se estructuraron 5 indicadores referentes a:
1. ÍNDICE DE ESPACIO PÚBLICO EFECTIVO
2. ÍNDICE DE RECOLECCIÓN ANUAL DE RESIDUOS SÓLIDOS Y BARRIDO
3. ÁRBOLES POR HABITANTES
4. PORCENTAJE DEL ÁREA DE LA ESTRUCTURA ECOLÓGICA MUNICIPAL CON COBERTURA ARBÓREA
5. FUENTES FIJAS DE EMISIÓN DE CONTAMINANTES REGULADAS</t>
  </si>
  <si>
    <t xml:space="preserve">Se han realizado reuniones de trabajo con las alcaldías de San Diego y La Paz para la construcción del Plan de Participación Ciudadana en la gestión pública.
Municipio de Valledupar se coordino  realizar capacitacion en Participación Ciudadana y Estado Abierto, Política y Plan de Acción de Participación ciudadana.
Se realizaron 2 reuniones de motivacion en participacion ciudadana con las 25 entidades territoriales del departamento
Acompañamiento del programa contraloria al barrio 
Acompañamiento de la secretaria de gobierno municipal (Recuperacion de espacio publico con la JAC)
Reunion de actores para la estrategia  SERC con la alcaldia de Valledupar
Reunion con la contraloria municipal y departamental 
Mesa de trabajo de participacion ciudadana en los municipios del Paso y Chiriguana
4 reuniones de motivacion virtuales sobre la construccion de la politica de participacion ciudadana divididas en cuato zonas del departamento queda programada las reuniones de audiencia publica con comunidad
</t>
  </si>
  <si>
    <t xml:space="preserve">Se  coordino con la  Pastoral Social brindar apoyo educativo y operativo a los jóvenes bajo su tutela quienes serán orientados en la generación de ingresos mediante el modelo de negocio de reciclaje.
se realizo con dichos jovenes 3 talleres sobre transformacion de residuos solidos y se construyo una huerta con el apoyo de la pastoral.
Se concerto con la empresade servicios  publicos de manaure para el apoyo a jovenes  en la transformacion de residuos solidos.la cualse realizo en el mes de octubre y noviembre beneficiando a 30 jovenes y madres de familia de la institucion educativa San Antonio.
</t>
  </si>
  <si>
    <t>Se diseño e  implemento acciones en marco de la conmemoración del bicentenario enfocadas al uso de semillas nativas  en huertas escolares en instituciones educativas de los siguientes  municipios, Valledupar: INSPECAM, Francisco Molina, Oswaldo Quintana, Camilo Torres y Casimiro Maestre, Pueblo Bello; Magola Hernández,  Astrea;  Álvaro Araujo, La Paz ; INTECIPUMA, Manaure; San Antonio, CDR,  Chiriguana; Juan Mejía Gómez.</t>
  </si>
  <si>
    <t xml:space="preserve">Estado de los siguientes PEAM:
Municipio de González  y la Jagua de Ibirico se encuentran terminados  en revisión para su aprobación el municipio de Rio de Oro y pelaya.
Para su construccion Chiriguana , Chimichagua y Pailita.
</t>
  </si>
  <si>
    <t xml:space="preserve">Se brindó apoyo a empresas, asociaciones y gremios en el enfoque del manejo de residuos sólidos: Recicladores VISION, docentes del área rural del municipio de San Diego, RECICLAJAGUA, APSEFACOM, EMDUPAR, ASOREBOS, Asociación de Recicladores de Aguachica, JAC Alta Montaña, MREC, CREC, mesa tecnica COTSA, JAC María Camila, SDEMAT, Comando Policía Valledupar, recicladores González y recicladores SHADDAI,
Además, se realizó revisión de los PGIR de los municipios de Agustín Codazzi, Manaure, Becerril, La Gloria, Pailitas, Tamalameque, Pelaya, Bosconia, La Paz y Valledupar
</t>
  </si>
  <si>
    <t xml:space="preserve">Como actividad de fortalecimiento se realiza intercambio de experiencias, talleres de sistematizacion de los PRAES, Incorporacion del componente climatico de los PRAES y Gestion de riesgo  entre instituciones educativas entre las cuales participan en el  proceso   CREACI, COTEC ITECIPUMA, Juan Mejía Gómez, Camilo Torres, Oswaldo Quintana, CDR,  San Juan Bosco, San Antonio Manaure.
Los PRAES se encuentran incorporados dentro del plan de educacion de cada una de la Instituciones Educativas y se encuentra en proceso de revisión para su publicacion en la pagina web de la corporacion 
</t>
  </si>
  <si>
    <t xml:space="preserve">Se apoya los PEAM de los Municipios de González  y la Jagua de Ibirico se encuentran terminados  en revisión para su aprobación el municipio de Rio de Oro y pelaya.
Para su construccion Chiriguana , Chimichagua y Pailita. 
Apoyo a los PREAES y PRAUS
</t>
  </si>
  <si>
    <t xml:space="preserve">En la implementación de estrategias para la disminución de conflictos en el complejo cenagoso de Zapatosa se realizaron reuniones con DRMI PM CCZ, MESA CI CCZ, ASOPROCOGERZA y Fundación MANATI, con las alcadias municipales de Chimichagua, Tamalameque, Curumaní, Chiriguana  y Pailitas, con lo cual se mantiene el CIDEA activo.
Se realizron 6 reuniones de motivacion y mesas de trabajo  con los municipios descritos
Se apoyaron proyectos de economia circulara para el aprovechamiento de residuos solidos en Chimichagua y en los corregimientos de Zapati, saloa sempegua candelaria y el guamo </t>
  </si>
  <si>
    <t xml:space="preserve">1. Contratación de profesionales de apoyo para el cobro persuasivo y seguimiento a los procesos financieros.
2.  cobro persuasivo a los deudores de la entidad por todos los conceptos. 
3. mesas de trabajo con los entes territoriales para realizar gestión de cobro persuasivo, 
Se realizó mesa de trabajo de intercambio de experiencias con CVC para el mejoramiento de los procesos de cobro.
4. Se contrato profesional para el acompañamiento del cobro persuacivo y coativo
</t>
  </si>
  <si>
    <t>Se cumplió con la entrega de la facturación periodo 2021 vigencia 2022 y se realizó el cobro persuasivo 
Al cierre de la vigencia se recaudó (89.278.087) de 500.000.000,00 proyectados en presupuesto, equivalente al 17%</t>
  </si>
  <si>
    <t xml:space="preserve"> La Ejecución de las inversiones al cierre del cuarto trimestre es del 88% con relación a la meta anual fijada</t>
  </si>
  <si>
    <t xml:space="preserve">Se coordino con la ANH  la dotación de reactivos y contratación de recurso humano 
Mediante la resolucion No. 2772 de 5 de diciembre de 2022 por la cual se modifica el alcance de la acreditacion del laboratorio ambiental 
A traves del contrato con K2 se realiza dotacion (cambio de filtros,Plumillas, carta records, Antenas yagui. motores HIVOL )y  suministro al laboratorio
</t>
  </si>
  <si>
    <t xml:space="preserve">Se adelantó gestión con CARDIQUE para adoptar estrategias de venta de servicios a terceros y cobrar los acompañamientos que se realicen en el marco de los seguimientos ambientales, así como, para cobrar en el marco de un proceso sancionatorio los servicios del LABA.
- Se formulo proyecto para la venta de servicios del LABA
- Mediante la resolucion No. 2772 de 5 de diciembre de 2022 por la cual se modifica el alcance de la acreditacion del laboratorio ambiental 
- Se elaboro formato y procedimiento para la venta de servicio para el LABA el cual fue enviado a a SAGA para su aprobacion </t>
  </si>
  <si>
    <t xml:space="preserve">El banco de proyectos se encuentra en operacion con el apoyo de un funcionario de planta y 3 contratistas, a través de los cuales se  gestiona, formulado, viabilizado y priorizado varios proyectos de inversión ante el Fondo Nacional Ambiental, Fondo de Compensación Ambiental y con recursos de asignaciones directas del SGR y recursos de asignacion ambiental del SGR
</t>
  </si>
  <si>
    <t>Mediante contrato 19-6-0220-0-2022 DE 2022 Mantenimiento y reparaciones locativas del edificio bioclimatico y la seccional Aguachica de la Corporacion Autonoma Regional del cesar CORPOCESAR $ 251.102.915.085</t>
  </si>
  <si>
    <t xml:space="preserve">Se encuentra adjudicado el contrato de Seguro de Bienes que tendra cobertura hasta el mes de diciembre de 2023 mediante SAMC 016 de 2022 por valor de  $94.997.601
Seguro de vida  se encuentra adjudicado mediante proceso SAMC 018 DE 2022 por valor de $ 89.944.320
</t>
  </si>
  <si>
    <t xml:space="preserve">A) La Ventanilla única presencial se encuentra funcionando normalmente. 
Se estableció la recepción de solicitudes a la corporación en un solo canal de mensajería electrónica, atencionalciudadano@corpocesar.gov.co
B) Proceso VITAL,segun acuerdo COORDINAR establecido por el MADS se creo la estrategia de racionalizaron los tramites ambientales de Consecion agua subterraneas, licencia ambiental, agua superficiales, permiso de vertimiento, emision atmofericas, registo en libro de operaciones, prospecion de agua subterranea y aprovechamiento forestal aislados, domestico, persistente y unico.
</t>
  </si>
  <si>
    <t xml:space="preserve">La oficina jurídica conceptuó y notifico mediante oficio OJ -0070 el estado del contrato Nº. 196-043--0-2016 por lo cual se adelantan los trámites pertinentes para adelantar el proceso de contratación de las TVD EN LA VIGENCIA 2023.
Se elaboro el estudio previo el cual se readico en contratacion  
Se  ejecutò contrato de optimizacion de los archivos institucionales mediante la reorganizacion , elaboracion de un plan de fumigacion  y ejecucion y la dotacion del archivo rodante.  
TRD, fueron convalidadas por el AGN y adoptadas por la Corporación mediante Resolución No 0459 de septiembre 21 de 2021. 
</t>
  </si>
  <si>
    <t xml:space="preserve">Se realizó la adjudicación de los siguientes contratos: 
19-6-0235-0-2022 DE 2022 Actividades enmarcada en el plan de bienestar social estimulos e incentivos de la Corporación Autonoma Regional del Cesar CORPOCESAR vigencia 2022 por valor de $33.774.800 suministros que cuentan con los sellos y certificaciones ambientales.
19-6-0220-0-2022  Mantenimiento y reparaciones locativas del edificio bioclimatico y la seccional Aguachica de la Corporacion Autonoma Regional del Cesar CORPOCESAR POR $284.070.240,58 en el cual se solicitó tener factor de sostenibilidad ambiental en las luminarias suministradas 
</t>
  </si>
  <si>
    <t xml:space="preserve">Se identificaron  y atendieron 19 alertas de los siguientes proyectos:
1. Explotación de mineral – yacimiento de calizas mina El Tolima – Cto. de Caracolí Vereda Camperucho Valledupar Cesar”, donde reposan todas las actuaciones administrativas y técnicas que dieron origen
2. Explotación de materiales de arrastre “Quebrada El Copey” en jurisdicción del Municipio del Copey.
3. Actividad minera de explotación de material de arrastre adelantada en jurisdicción del municipio de San Martín.
4. proyecto de explotación de material de construcción en jurisdicción del municipio de Curumani – Cesar, en desarrollo del contrato de Concesión N°. KEM 15151 del 9 de marzo, en jurisdicción del municipio de Curumani Cesar
5. Explotación de un yacimiento de mármol y otras rocas metamórficas, roca o piedra caliza en bruto a desarrollarse en jurisdicción del municipio de Manaure Cesar
6. Explotación de un yacimiento de mármol y otras rocas metamórficas, roca o piedra caliza en bruto a desarrollarse en jurisdicción del municipio de Manaure Cesar
7. Explotación de mineral material de arrastre y construcción en jurisdicción del municipio de San Alberto
8. Explotación de mineral material de arrastre y construcción sobre la quebrada el pescado en jurisdicción del municipio de San Alberto
9. Explotación de un yacimiento de materiales de Construcción, en jurisdicción del municipio de Valledupar Cesar
10. Explotación de un yacimiento de materiales de Construcción, en jurisdicción del municipio de Valledupar Cesar
11. Explotación del mineral de calizas, mármoles y demás concesibles, que se adelante en virtud del contrato de concesión minera celebrado el 28 de marzo de 2003 por dichos señores con la Empresa Nacional Minera Ltda “MINERCOL”
12. Construcción y operación de instalaciones destinadas al almacenamiento, aprovechamiento, recuperación, tratamiento y/o disposición final de residuos especiales generados en las actividades agrícolas, pecuarias, forestales, industriales y/o minerales.
13. Proyecto de Construcción y operación de un Relleno Sanitario en jurisdicción del Municipio de Aguachica – Cesar
14. Parque Ambiental para el Manejo Integral de los Residuos Sólidos”, ubicado en la jurisdicción del municipio de Becerril – Cesar.
15. Construcción y operación del Relleno Sanitario Regional del Noroccidente del Departamento del Cesar, ubicado en la jurisdicción del municipio de Bosconia – Cesar
16. Proyecto para la construcción y operación del nuevo relleno sanitario de Valledupar.
17. Construcción de redes de media y baja tensión para la electrificación rural en diferentes veredas de los municipios del departamento del Cesar, en los municipios de Valledupar y Pueblo Bello Cesar.
18. Construcción de redes de media y baja tensión para la electrificación rural en diferentes veredas de los municipios del departamento del Cesar, en los municipios de Manaure y La Paz cesa.
19. Construcción de redes de media y baja tensión para la electrificación rural en diferentes veredas de los municipios del departamento del Cesar, en los municipios de pelaya cesar.
</t>
  </si>
  <si>
    <t xml:space="preserve">
De los 210 expedientes priorizados en la vigencia 2022, se cumplio la meta propuesta y se  realizo verificación adicionales completando 327discriminadas de la siguiente manera:
Licencia ambiental Minera  72
Licencia ambiental No Mineras 30
Llicencia Minera temporales 9
De los 111 proyectos licenciados se le han realizado visita en campo a 98 y 13 revisiones documentales.
Permiso de emisiones atmosféricas 38 a los cuales se les practico seguimiento.
Aprovechamiento forestal , se realizaron  76  labores de seguimiento de las cuales se visitaron 18, con seguimiento y revision  documental a 15 y solo revision documental a 58.
RCD 15 con seguimiento
Planes de manejo
Mineros 40, de los cuales 39 se les realizo visita y 1 documental 
No minero 11 con seguimiento 
PGIR 24 con seguimiento
Certificado Ambiental Automotriz - CDA.  12
Para un total de 327
</t>
  </si>
  <si>
    <t xml:space="preserve">
Segun acuerdo coordinar establecido por el MADS se creo la estrategia de racionalizaron los tramites ambientales de Consecion agua subterraneas, licencia ambiental, agua superficiales, permiso de vertimiento, emision atmofericas, registo en libro de operaciones, prospecion de agua subterranea y aprovechamiento forestal aislados, domestico, persistente y unico.
</t>
  </si>
  <si>
    <t>Se formulo de proyecto con estudios previos con objeto:
RECUPERACIÓN AMBIENTAL DE LA LAGUNA DE LOS INDIOS, MEDIANTE LA EXTRACCION DE MATERIAL VEGETAL INVASOR (ENEA), FLOTANTE Y ÁRBOLES CAÍDOS DEL CUERPO DE AGUA UBICADA EN EL CORREGIMIENTO DE LA BODEGA MUNICIPIO DE LA PAZ  RESGUARDO INDIGENA YUKPA EL ROSARIO-BELLAVISTA-YUKATAN DEPARTAMENTO DEL CESAR. 
Con la implementación de este se avanzaría con el cumplimiento de los acuerdos de POMCAS Río Magiriainmo (Acuerdo 18) y POMCA Río Chiriaimo Manaure (Acuerdo 9 y acuerdo 13).</t>
  </si>
  <si>
    <t>La gestión desarrollada en relación con el POMCA Río Guatapurí: se ha avanzado en la formulación del MEC – Mecanismos de Coordinación. La operación de este depende tanto de funcionarios de Corpocesar como de las autoridades indígenas. A la fecha se está concertando con las autoridades una fecha para reunir a los integrantes del MEC para determinar la ruta de trabajo a seguir en lo que resta del año y en 2023, ya que en este caso se depende de los tiempos de las autoridades indígenas.
La gestión desarrollada en relación con el POMCA Cuenca Río Calenturitas: Actualmente se está gestionando con el pueblo Yukpa, resguardo Sokorpa para orientar parte de la inversión del 1% de Drummond Ltd a soluciones de saneamiento básico comunitario, particularmente a nivel de instituciones educativas, sobre lo cual se espera respuesta formal de las autoridades del resguardo, las cuales fueron informadas oficialmente de la posibilidad de implementar este proyecto. De manera informal la autoridad indigena manifesto que no es de su interes el desarrollo del proyecto.
En cumplimiento de acuerdos 11 y 15 de este POMCA también se ha desarrollado gestión con los consejos comunitarios COAFROVIS Y CCJCAM para definir la viabilidad ambiental y social para implementar el proyecto 3299.05.02 por medio de recursos del PAI. Al respecto y con el objeto de poder avanzar en la formulación del proyecto se solicitó concepto jurídico a la oficina de esta competencia en Corpocesar para determinar la viabilidad legal de la implementación del proyecto ante el hecho de que los consejos comunitarios no cuentas con predios/terrenos colectivos y se está buscando una alternativa que permita la ejecución del proyecto en estas comunidades. se radico en la subdireccion administrativa los estudios previos, se aclara que se presento concepto negativo con relacion a los predios.
En gestión del POMCAS Río Bajo Cesar, se está adelantando la misma gestión anterior con los consejos comunitarios CONESICE (acuerdo 11) y CCJCAM (acuerdo 07). 
De otra parte, se ha avanzado en la activiad de consolidar y depurar las matrices de acuerdos trabajados por funcionarios contratista en el año anterior, ya que se venía dando el caso que estas contenían información desactualizada que no contenía los resultados de los seguimientos ya realizados. En este mes se adelnató la gestión con cada Coordinador y dependencias de la entidad para recopilar información de las activiades desarrolladas que apunten al cumplimiento de acuerdos establecidos, de este proceso solo se ha tenido respuesta de la Coordinación para la Gestión del Riesgo de Desastre, Monitoreo de la Oferta Hídrica y Gestión Ambiental Urbana, Coordinación para la Gestión de Educación Ambiental y Participación ciudadana y Coordinación de Gestión Laborario Ambiental.</t>
  </si>
  <si>
    <t xml:space="preserve">Se contrato el proyecto No. 19-6-02447-02022   con objeto: Implementación de un sistema de abastecimiento de agua como estrategia de manejo ambiental en la comunidad del resguardo indígena Itti Takke de la etnia Ette Ennaka en el Municipio de El Copey incorporando la cosmovisión de los pueblos indígenas y el enfoque diferencial. Este proyecto se encuentra en proceso de solicitud de programa y proyecto en la Subdirección de Planeación. </t>
  </si>
  <si>
    <t xml:space="preserve">Plan de Capacitación: 66% 
Se realizaron 21 capacitaciones de 30 programadas entre las cuales se realizaron 
- Jornada de inducción en la cual se realizaron 6 capacitaciones,
- Rendición de cuenta
- Sistema integrado de gestión
- Actualización tributaria sector público 
- Retención en la fuente
- Sistema de Gestión
-  PQR
Plan de bienestar 91%
Se realizaron 21 actividades de 23 programadas
Día de la mujer, día del hombre, trivia, riesgo cardiaco y vascular, entre otras actividades incluidas en el Plan de Bienestar Social, estimulos educativos, bonos navideños </t>
  </si>
  <si>
    <t xml:space="preserve">Se ha desarrollado gestión a través de reuniones y visitas de campo con los consejos comunitarios COAFROVIS de la Victoria San Isidro, CCJCAM (consejo comunitario Julio Cesar Altamar Muñoz) de La Loma y CONESICE de Chiriguaná para implementar esta actividad con recursos del PAI 2022. al respecto y con el objeto de poder avanzar en la formulación del proyecto se solicitó concepto jurídico a la oficina de competencia de Corpocesar para determinar la viabilidad legal de la implementación de un proyecto de unidades agroforestales ante el hecho de que los consejos comunitarios no cuentan con terrenos colectivos, y se está buscando la alternativa que permita la ejecución de este proyecto. La implementación de esta actividad es urgente porque se apuntaría al cumplimiento de acuerdos protocolizados en los POMCAS de ríos Calenturitas y Bajo Cesar. Actualmente se estan adelantando estudios previos con objeto: : “Implementación de estrategias de manejo ambiental con los Consejos Comunitarios: Comunidades negras Julio Cesar Altamar Muñoz, CCJCAM, del municipio El Paso; Comunidades negras de La Sierra, El Cruce y La Estación, CONESICE, del municipio Chiriguaná; Comunidades negras de la victoria de San Isidro, COAFROVIS, del municipio de La Jagua Ibírico, en el departamento del Cesar”.  Segun concepto emitido por la oficina juridica de la entidad no se puede contratar debido a que el predio a intervenir mediante unidades agroforestales debe ser de propiedad colectiva de las comunidades. </t>
  </si>
  <si>
    <t>Se crearon políticas, procedimientos y formatos para la gestión de Datos en el Laboratorio Ambiental. Actualización y publicación del PETI  de acuerdo a los lineamientos establecidos en MINTIC y el mapa de riesgo del área de Sistemas y TICs. Implementación de iniciativas tecnológicas GIS y Base de Datos Oracle. Además, se desarrolló una macro para el registro de pesaje de muestras de laboratorio que permite crear la bitácora de los datos y contiene un componente de seguridad para evitar alteraciones.
En la vigencia 2023 se proyecta la construccion de las politica de seguridad y privacidad de la informacion asi como el manual de procedimiento para el tratamiento de datos personales.</t>
  </si>
  <si>
    <t>Se cuenta con un soporte técnico contratado por prestación de servicios y un pasante del àrea de Sstemas.  Los cuales brindan atención a los requerimientos e incidentes de tecnologías de la información que reporten los usuarios de la entidad.</t>
  </si>
  <si>
    <t>A) Se realizaron los estudios previos de PCT y SIAN, los cuales ya se tiene el contrato activo y se les ha cancelado el primer pago, una vez se ha diligenciado el acta de inicio. 
B) La Seguridad de la Información gestionada por Movistar se encuentra activa. 
C) Las impresoras ya se encuentran contratadas y se  adquirio  el software  gestor de bases de datos  de Oracle y se está tramitando el pago del servicio para iniciar la implementación en un servidor. 
D) Además, se han adquirido dos WorkStation para la puesta en productivo de ArcGIS y se está realizando el estudio previo para la adquisición de un servidor físico tipo Rack para alojar la infraestructura de ArcGIS.
E) Se adquirieron trece (13) equipos de cómputo, 3 portátiles y 4 escáneres a través de la TVEC.
F) Ampliacionn de la cobertura de camaras de seguridad en el edificio bioclimatico</t>
  </si>
  <si>
    <t xml:space="preserve">En la página web de la entidad se encuentra publicada la información recolectada en desarrollo del proyecto 
https://www.corpocesar.gov.co/monitoreo-de-la-oferta-del-recurso-hidrico.html. </t>
  </si>
  <si>
    <t xml:space="preserve">La Oficina de Comunicaciones, continúa implementando la campaña, #MenosPlásticoMásConciencia, a través de la realización de mensajes reflexivos que permitan disminuir el uso de productos plásticos de un solo uso 
Se realizó campaña sobre el uso de pitillos
</t>
  </si>
  <si>
    <t xml:space="preserve">Estan implementadas y funcionando las redes sociales de Facebook, Instagram y Twitter,  en las cuales se realizaron las publicaciones de 323 post sobre fechas ambientales, visitas tecnicas, liberaciones, campañas de trafico ilegal de animales y flora, educativas y eventos de la Corporación.
</t>
  </si>
  <si>
    <r>
      <t xml:space="preserve">TOTAL GASTOS DE INVERSIÓN </t>
    </r>
    <r>
      <rPr>
        <b/>
        <sz val="10"/>
        <color rgb="FFFF0000"/>
        <rFont val="Arial Narrow"/>
        <family val="2"/>
      </rPr>
      <t>(inserte filas cuando sea necesario)</t>
    </r>
  </si>
  <si>
    <t>Proyecto 3202.11 Implementación de estrategias para la conservación, uso sostenible de la biodiversidad y restauración de los servicios ecosistemicos del Complejo Cenagoso de Zapatosa, en los Municipios de Tamalameque, Curumani y Chiriguana, Departamento del Cesar.</t>
  </si>
  <si>
    <t xml:space="preserve">Se realizó el control a 204 expedientes  PUEAA de los 512  concesiones activas  teniendo en cuenta que el decreto 1090 de 2018, establece  que todos los usuarios que soliciten concesion de agua deben presentar PUEAA
</t>
  </si>
  <si>
    <t xml:space="preserve">A) Se realizaron movimientos internos de equipos e instrumentos de medidas en la red de monitoreo para garantizar la medición de los parámetros acreditados. 
B) Se implementaron nuevos procedimientos guías y registros en el sistema de gestión de calidad para fortalecer los soportes que acreditan el monitoreo de la calidad del aire 
C) En marco del contrato con K2 se remplazaron 8 equipos obsoletos  de monitoreo de la red  de calidad del aire  
D) Se adquirieron equipos para el monitoreo de gases contaminantes y materiales particulados en el aire
E) Se obtuvo seguimiento a la acreditacion del laboratoroio ambiental mediante la resolucion No.2772 del 5 de diembre de 2022  por parte de IDEAM  
</t>
  </si>
  <si>
    <t>Se  reinicio el apoyo con el IDEAM con el objetivo de la generación de un sistema de detecciones tempranas de cambios en ecosistemas estratégicos. Estas acciones permiten visualizar por medio de los boletines las áreas y núcleos de deforestación en la Corporación, así como hacer un seguimiento más eficiente al proceso de deforestación que se tiene en Corpocesar.  
En marco de esta cooperacion el IDEAM envio informacion cartografica de 2 nucleos activos de deforestacion identifiocados de los cuales se se les practico visita de inspeccion los cuales estan ubicados en  corregimiento el Rincon  -San Diego. Corregimiento de Caracolisito Municipio del Copey
Se contrato un profesional para la realizacion de analisis cartograficos que permitan evaluar el comportamiento de las detenciones tempranas de cambio de coberturas.</t>
  </si>
  <si>
    <t>Se contrato la formulación del POMCA Rio Medio Cesar, La interventoria se contrato el 28 de diciembre de 2022
En ejecucion la fase de aprestamiento</t>
  </si>
  <si>
    <t xml:space="preserve">Se han realizado las siguientes acciones                                                            
1) Talleres teórico prácticos para el aprovechamiento del recurso hídrico.
2) Manejo de residuos sólidos y negocios verdes (rio Calenturitas y Chiriaimo Manaure)
3) Fortalecimiento de las organizaciones en el área de influencia.
4) Despalizada limpieza y recuperación del cauce del rio Caño Largo del municipio de Chimichagua, POMCA rio bajo Cesar Ciénega de Zapatosa
5)Se formulo el Plan de DRMI de zapatoza 
6) Estudio de Linnologia del agua  de la cienega Zapatoza
7) Plan de recurso hidrico de rio Pereira 
8)Proyecto Guaduas 
9) Asesoria y seguimiento a los POT del  los 25 municipios del departamento del Cesar
10) Revision excepcional de los POT de los municipios de Chiriguana y Gonzalez
</t>
  </si>
  <si>
    <t xml:space="preserve">Se encuentra vigente el convenio CORPOCESAR- ORNIAT Aunar esfuerzos técnicos y económicos para la protección y conservación de la fauna silvestre del departamento del Cesar 19-7-0010-0-1-2020 el cual tiene una adición hasta el mes de diciembre 2022, del cual se ha ejecutado el 100% del proyecto CAVRFFS.
Se realiza la recepción, valoración, procesos de rehabilitación clínica veterinaria, biológica y reintroducción a su habita natural las especies silvestres objeto del tráfico ilegal, rescates, entrega voluntarias y decomisos de fauna silvestre en el departamento del Cesar. Mediante cooperación interadministrativa con otras CAR quienes por ubicación geográfica nos envían fauna silvestre para proceso de rehabilitación biológica y reintroducción a su hábitat natural.
</t>
  </si>
  <si>
    <t>La Paz, Manaure, Valledupar, Pueblo Bello, Codazzi,  Becerril,San Diego  y La Jagua de Ibirico</t>
  </si>
  <si>
    <t>Se desarrollaron los “Encuentros con actores institucionales para el fortalecimiento de conocimientos en la Gestión del Ordenamiento Ambiental Territorial”, en los cuales tambien asistieron concejales, miembros de los CTP de los 25 municipios.</t>
  </si>
  <si>
    <t xml:space="preserve">Se realizaron jornadas educativas con enfoque diferencial étnico y de género en las siguientes comunidades:
- Reunión con la Etnia Arhuaca del municipio de Pueblo Bello
- Capacitacion al Consejo Comunitario José Prudencio Padilla del Corregimiento Badillo, Consejo comunitario Astilla, Cardón y Tuna de Guacochito, Consejo Comunitario Graciliano Francisco Guillen Sierra del corregimiento del Alto de la Vuelta, Consejo Comunitario Carlota Rondón de Álvarez y s visitaron los sitios sagrados del Corregimiento de Badillo y reunión con mujeres cabeza de hogar recicladoras del corregimiento de Badillo y guacochito  municipio de Valledupar. 
- Reunion para  la coordinacion del consejo comunitario para los encuentros de saberes 
Guacochito, Alto de la Vuelta, Badillo y el Perro
- Mesas de trabajo con la etnia yukpa  para la atencion de conflictos socios ambientales 
- Se desarrollo las mesas COTSA en Badillo y alto de la vuelta 
- Apoyo a las mujeres emprendedoras de guacochito en manualidades 
</t>
  </si>
  <si>
    <t xml:space="preserve">Se realizaron jornadas educativas presenciales y virtuales en las instituciones Educativas de los municipios de La Paz; ITECIPUMA, Pueblo Bello; Mogola Hernández y Valledupar. Oswaldo Quintana, Juan Mejía y Camilo Torres, en las que se trataron los temas de PRAES-BIODIVERSIDAD y huertas escolares.
4 Reuniones virtuales de motivacion con 16 instituciones eduacativas PRAES para la construcion de huertas escolares.
4 reuniones de motivacion por zona, zona centro, sur, zona norte y se realizaron las audiencias publicas con la comunidad. 
</t>
  </si>
  <si>
    <t>19-7-0001-0-2022</t>
  </si>
  <si>
    <t>19-6-0105-0-2022</t>
  </si>
  <si>
    <t>19-6-0104-0-2022</t>
  </si>
  <si>
    <t>19-6-0046-0-2022;19-7-0002-0-2022</t>
  </si>
  <si>
    <t>19-6-0092-0-2022</t>
  </si>
  <si>
    <t>19-7-0001-0-2023</t>
  </si>
  <si>
    <t>19-6-0179-0-2022</t>
  </si>
  <si>
    <t>EN EJECUCION</t>
  </si>
  <si>
    <t>19-6-0067-0-2022;19-6-0064-0-2022;19-6-0101-0-2022;19-6-0087-0-2022;19-6-0097-0-2022</t>
  </si>
  <si>
    <t>19-6-0183-0-2020</t>
  </si>
  <si>
    <t>19-6-0183-0-2021</t>
  </si>
  <si>
    <t>19-6-0183-0-2022</t>
  </si>
  <si>
    <t>19-6-0052-02022;19-6-0053-0-2021</t>
  </si>
  <si>
    <t>19-6-0119-0-2022</t>
  </si>
  <si>
    <t>19-6-0070-0-2022</t>
  </si>
  <si>
    <t>19-6-0078-0-2022;19-6-0065-0-2022</t>
  </si>
  <si>
    <t>19-6-0078-0-2022;19-6-0065-0-2023</t>
  </si>
  <si>
    <t>19-6-0078-0-2022;19-6-0065-0-2024</t>
  </si>
  <si>
    <t>19-6-0078-0-2022;19-6-0065-0-2025</t>
  </si>
  <si>
    <t>19-6-0078-0-2022;19-6-0065-0-2026</t>
  </si>
  <si>
    <t>19-6-0078-0-2022;19-6-0065-0-2027</t>
  </si>
  <si>
    <t>19-6-0051-0-2022;19-6-0078-0-2022;19-6-0082-0-2022;19-6-0054-0-2022;19-6-0095-0-2022</t>
  </si>
  <si>
    <t>19-6-0051-0-2022;19-6-0078-0-2022;19-6-0082-0-2022;19-6-0054-0-2022;19-6-0095-0-2023</t>
  </si>
  <si>
    <t>19-6-0051-0-2022;19-6-0078-0-2022;19-6-0082-0-2022;19-6-0054-0-2022;19-6-0095-0-2024</t>
  </si>
  <si>
    <t>19-6-0051-0-2022;19-6-0078-0-2022;19-6-0082-0-2022;19-6-0054-0-2022;19-6-0095-0-2025</t>
  </si>
  <si>
    <t>19-6-0150-0-2022;19-7-0010-0-2020</t>
  </si>
  <si>
    <t>19-6-0150-0-2022;19-7-0010-0-2021</t>
  </si>
  <si>
    <t>19-6-0150-0-2022;19-7-0010-0-2022</t>
  </si>
  <si>
    <t>19-6-0008-0-2022;19-6-0023-0-2022;19-6-0026-0-2022;19-6-0029-0-2022;19-6-0034-0-2022;19-6-0021-0-2022;19-6-0032-0-2022;19-6-0053-0-2022;19-6-0068-0-02022;19-6-0057-0-2022;19-6-0062-0-2022;19-6-0060-0-2022;19-6-0080-0-2022;19-6-0081-0-2022;19-6-0083-0-2022;19-6-0084-0-2022;19-6-109-0-2022;19-6-0088-0-2022;19-7-0003-0-2022;19-6-0112-0-2022;19-6-0094-0-2022;19-6-0128-0-2022;19-6-0165-0-2022;19-6-0152-0-2022;19-6-0161-0-2022;19-6-0140-0-2022;19-6-0143-0-2022;19-6-0147-0-2022;19-6-0163-0-2022;19-6-0053-0-2021</t>
  </si>
  <si>
    <t>19-7-0003-0-2022</t>
  </si>
  <si>
    <t>19-6-0033-0-2022;19-6-0021-0-2022</t>
  </si>
  <si>
    <t>19-6-0033-0-2022</t>
  </si>
  <si>
    <t>19-6-0151-0-2022;19-6-0133-0-2022;19-6-0142-0-2022; 19-6-0174-0-2022</t>
  </si>
  <si>
    <t>19-6-0106-0-2022;19-6-0120-0-2022</t>
  </si>
  <si>
    <t>19-6-0093-0-2022;19-6-0126-0-2022;19-6-0125-0-2022;19-6-0148-0-2022;19-6-0136-0-2022;19-6-0135-0-2022;19-6-0134-0-2022;19-6-0139-0-2022</t>
  </si>
  <si>
    <t>19-6-0112-0-2022</t>
  </si>
  <si>
    <t xml:space="preserve">
19-6-0008-0-2022;19-6-0013-0-2022:19-6-0037-0-2022;19-6-0036-0-2022;19-6-0028-0-2022;19-6-0038-0-2022;19-6-0035-0-2022;19-6-0047-0-2022;19-6-0039-0-2022;19-6-0046-0-2022;19-6-0048-0-2022;19-6-0099-0-2022;19-6-0094-0-2022;19-6-0091-0-2022;19-6-0123-0-2022;19-6-0164-0-2022;19-6-0169-0-2022;19-6-0170-0-2022;19-6-0138-0-2022;19-6-0168-0-2022
</t>
  </si>
  <si>
    <t>19-6-0008-0-2022; 19-6-0047-0-2022; 19-6-0094-0-2022; 19-6-0138-0-2022</t>
  </si>
  <si>
    <t>19-6-0123-0-2022</t>
  </si>
  <si>
    <t>19-6-0123-0-2023</t>
  </si>
  <si>
    <t>19-6-0014-0-2022;19-6-0017-0-2022;19-6-0018-0-2022;19-6-0022-0-2022;19-6-0019-0-2022;19-6-0013-0-2022;19-6-0025-0-2022;19-6-0031-0-2022;19-6-0030-0-2022;19-6-0027-0-2022;19-6-0041-0-2022;19-6-0049-0-2022;19-6-0040-0-2022;19-6-0050-0-2022;19-6-0055-0-2022;19-6-0045-0-2022;19-6-0044-2-2022;19-6-0043-0-2022;16-6-0061-0-2022;19-6-0059-0-2022;19-6-0063-0-2022;19-6-0072-0-2022;19-6-0056-0-2022;19-6-0068-0-02022;19-6-0070-0-2022;19-6-0074-0-2022;19-6-0066-0-2022;19-6-0071-0-2022;19-6-0069-0-2022;19-6-0042-0-2022;19-6-0079-0-2022;19-6-0077-0-2022;19-6-0075-0-2022;19-6-0100-0-2022;19-6-0102-0-2022;19-6-0103-0-2022;19-6-0089-0-2022;19-6-0090-0-2022;19-6-0111-0-2022;19-6-0088-0-2022;19-6-0114-0-2022;19-6-0115-0-2022;19-6-0121-0-2022;19-6-0122-0-2022;19-6-0110-0-2022;19-6-0119-0-2022;19-6-0096-0-2022;19-6-0158-0-2022;19-6-0157-0-2022;19-6-0127-0-2022;19-6-0130-0-2022;19-6-0146-0-2022;19-6-0129-0-2022;19-6-0154-0-2022;19-6-0155-0-2022;19-6-0144-0-2022;19-6-0156-0-2022;19-6-0149-0-2022;19-6-0167-0-2022;19-6-0113-0-2022;19-6-0171-0-2022;19-6-0107-0-2022;19-6-0137-0-2022;19-6-0141-0-2022;19-6-0116-0-2022;19-6-0132-0-2022;16-6-0131-0-2022;19-6-0159-0-2022</t>
  </si>
  <si>
    <t>19-6-0022-0-2022</t>
  </si>
  <si>
    <t>19-6-0026-0-2022</t>
  </si>
  <si>
    <t>19-6-0026-0-2022;19-6-0124-0-2022</t>
  </si>
  <si>
    <t>19-6-0022-0-2022;19-6-0175-0-2022;0547;0602</t>
  </si>
  <si>
    <t>19-6-0022-0-2022;19-6-0175-0-2022;0547;0603</t>
  </si>
  <si>
    <t>19-6-0022-0-2022;19-6-0175-0-2022;0547;0604</t>
  </si>
  <si>
    <t>19-6-0022-0-2022;19-6-0175-0-2022;0547;0605</t>
  </si>
  <si>
    <t>0585;19-6-0180-0-2022</t>
  </si>
  <si>
    <t>LIQUIDADO</t>
  </si>
  <si>
    <t xml:space="preserve">GRAFICOS </t>
  </si>
  <si>
    <t>INGRESOS RAE</t>
  </si>
  <si>
    <t>APROPIADO</t>
  </si>
  <si>
    <t>RECAUDADO</t>
  </si>
  <si>
    <t xml:space="preserve">Tasa Retributiva </t>
  </si>
  <si>
    <t xml:space="preserve">APROVECHAMIENTO FORESTAL </t>
  </si>
  <si>
    <t>Contribucion al sector electrico</t>
  </si>
  <si>
    <t>3202.05.01 (B) Formulación e implementación del PM del DRMI del Complejo Cenagoso de Zapatosa (RAMSAR Zapatosa)</t>
  </si>
  <si>
    <t>reporte de Gastos</t>
  </si>
  <si>
    <t>reporte de Ingresos</t>
  </si>
  <si>
    <t>La actualizacion e implementacion se ejecuto en  2022</t>
  </si>
  <si>
    <t xml:space="preserve">Se realizo estidio de fuentes fijas de emision </t>
  </si>
  <si>
    <t xml:space="preserve">Se formulo proyecto para la implementación de sistemas de energía solar </t>
  </si>
  <si>
    <t>AVANCE FISICO Y FINANCIERO POR LINEAS ESTRATEGICAS, PROGRAMAS Y PROYECTOS                     II SEMESTRE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</si>
</sst>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quot;$&quot;\ * #,##0.00_-;\-&quot;$&quot;\ * #,##0.00_-;_-&quot;$&quot;\ * &quot;-&quot;??_-;_-@_-"/>
    <numFmt numFmtId="43" formatCode="_-* #,##0.00_-;\-* #,##0.00_-;_-* &quot;-&quot;??_-;_-@_-"/>
    <numFmt numFmtId="164" formatCode="0.0%"/>
    <numFmt numFmtId="165" formatCode="_-* #,##0_-;\-* #,##0_-;_-* &quot;-&quot;??_-;_-@"/>
    <numFmt numFmtId="166" formatCode="[$$-240A]\ #,##0"/>
    <numFmt numFmtId="167" formatCode="&quot;$&quot;\ #,##0.00"/>
    <numFmt numFmtId="168" formatCode="0.0"/>
    <numFmt numFmtId="169" formatCode="#,##0.00_);\-#,##0.00"/>
    <numFmt numFmtId="170" formatCode="#,##0.0"/>
    <numFmt numFmtId="171" formatCode="#,##0.000"/>
    <numFmt numFmtId="172" formatCode="_(* #,##0.00_);_(* \(#,##0.00\);_(* &quot;-&quot;??_);_(@_)"/>
    <numFmt numFmtId="173" formatCode="[$$-240A]\ #,##0.00"/>
    <numFmt numFmtId="174" formatCode="_(* #,##0.000_);_(* \(#,##0.000\);_(* &quot;-&quot;??_);_(@_)"/>
    <numFmt numFmtId="175" formatCode="_(* #,##0_);_(* \(#,##0\);_(* &quot;-&quot;??_);_(@_)"/>
    <numFmt numFmtId="176" formatCode="_-* #,##0_-;\-* #,##0_-;_-* &quot;-&quot;??_-;_-@_-"/>
    <numFmt numFmtId="177" formatCode="_-&quot;$&quot;\ * #,##0.000_-;\-&quot;$&quot;\ * #,##0.000_-;_-&quot;$&quot;\ * &quot;-&quot;??_-;_-@_-"/>
    <numFmt numFmtId="178" formatCode="0.000"/>
    <numFmt numFmtId="179" formatCode="_-* #,##0.00\ _€_-;\-* #,##0.00\ _€_-;_-* &quot;-&quot;??\ _€_-;_-@_-"/>
  </numFmts>
  <fonts count="8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Narrow"/>
      <family val="2"/>
    </font>
    <font>
      <b/>
      <sz val="12"/>
      <color theme="1"/>
      <name val="Arial Narrow"/>
      <family val="2"/>
    </font>
    <font>
      <sz val="11"/>
      <name val="Calibri"/>
      <family val="2"/>
    </font>
    <font>
      <sz val="11"/>
      <color theme="1"/>
      <name val="Calibri"/>
      <family val="2"/>
    </font>
    <font>
      <b/>
      <sz val="11"/>
      <color theme="1"/>
      <name val="Calibri"/>
      <family val="2"/>
    </font>
    <font>
      <u/>
      <sz val="11"/>
      <color theme="10"/>
      <name val="Calibri"/>
      <family val="2"/>
    </font>
    <font>
      <sz val="11"/>
      <color rgb="FFFFFFFF"/>
      <name val="Arial"/>
      <family val="2"/>
    </font>
    <font>
      <sz val="11"/>
      <color theme="1"/>
      <name val="Calibri"/>
      <family val="2"/>
      <scheme val="minor"/>
    </font>
    <font>
      <u/>
      <sz val="10"/>
      <color rgb="FF0000FF"/>
      <name val="Arial Narrow"/>
      <family val="2"/>
    </font>
    <font>
      <b/>
      <sz val="10"/>
      <color theme="1"/>
      <name val="Arial Narrow"/>
      <family val="2"/>
    </font>
    <font>
      <b/>
      <sz val="10"/>
      <color rgb="FF000000"/>
      <name val="Arial Narrow"/>
      <family val="2"/>
    </font>
    <font>
      <b/>
      <sz val="10"/>
      <color rgb="FFFF0000"/>
      <name val="Arial Narrow"/>
      <family val="2"/>
    </font>
    <font>
      <sz val="10"/>
      <color rgb="FF000000"/>
      <name val="Arial Narrow"/>
      <family val="2"/>
    </font>
    <font>
      <sz val="10"/>
      <color theme="1"/>
      <name val="Arial"/>
      <family val="2"/>
    </font>
    <font>
      <sz val="11"/>
      <color theme="1"/>
      <name val="Arial"/>
      <family val="2"/>
    </font>
    <font>
      <sz val="10"/>
      <color theme="1"/>
      <name val="Calibri"/>
      <family val="2"/>
    </font>
    <font>
      <sz val="10"/>
      <color rgb="FFFF0000"/>
      <name val="Arial Narrow"/>
      <family val="2"/>
    </font>
    <font>
      <sz val="10"/>
      <color rgb="FF000000"/>
      <name val="Arial"/>
      <family val="2"/>
    </font>
    <font>
      <b/>
      <sz val="11"/>
      <color rgb="FF000000"/>
      <name val="Times New Roman"/>
      <family val="1"/>
    </font>
    <font>
      <b/>
      <sz val="10"/>
      <color theme="1"/>
      <name val="Arial"/>
      <family val="2"/>
    </font>
    <font>
      <b/>
      <sz val="11"/>
      <color theme="1"/>
      <name val="Arial"/>
      <family val="2"/>
    </font>
    <font>
      <sz val="9"/>
      <color theme="1"/>
      <name val="Verdana"/>
      <family val="2"/>
    </font>
    <font>
      <b/>
      <sz val="14"/>
      <color rgb="FFFF0000"/>
      <name val="Arial"/>
      <family val="2"/>
    </font>
    <font>
      <b/>
      <sz val="14"/>
      <color theme="1"/>
      <name val="Arial"/>
      <family val="2"/>
    </font>
    <font>
      <sz val="14"/>
      <color theme="1"/>
      <name val="Arial"/>
      <family val="2"/>
    </font>
    <font>
      <b/>
      <sz val="14"/>
      <color theme="1"/>
      <name val="Arial Narrow"/>
      <family val="2"/>
    </font>
    <font>
      <sz val="9"/>
      <color rgb="FF000000"/>
      <name val="Calibri"/>
      <family val="2"/>
    </font>
    <font>
      <b/>
      <i/>
      <sz val="9"/>
      <color rgb="FF000000"/>
      <name val="Calibri"/>
      <family val="2"/>
    </font>
    <font>
      <i/>
      <sz val="9"/>
      <color rgb="FF000000"/>
      <name val="Calibri"/>
      <family val="2"/>
    </font>
    <font>
      <sz val="9"/>
      <color theme="1"/>
      <name val="Calibri"/>
      <family val="2"/>
    </font>
    <font>
      <sz val="10"/>
      <color rgb="FF006100"/>
      <name val="Calibri"/>
      <family val="2"/>
    </font>
    <font>
      <u/>
      <sz val="11"/>
      <color theme="10"/>
      <name val="Calibri"/>
      <family val="2"/>
    </font>
    <font>
      <b/>
      <u/>
      <sz val="9"/>
      <color rgb="FF000000"/>
      <name val="Calibri"/>
      <family val="2"/>
    </font>
    <font>
      <sz val="8"/>
      <color rgb="FF000000"/>
      <name val="Calibri"/>
      <family val="2"/>
    </font>
    <font>
      <b/>
      <u/>
      <sz val="9"/>
      <color rgb="FF000000"/>
      <name val="Calibri"/>
      <family val="2"/>
    </font>
    <font>
      <b/>
      <u/>
      <sz val="9"/>
      <color rgb="FF000000"/>
      <name val="Calibri"/>
      <family val="2"/>
    </font>
    <font>
      <b/>
      <u/>
      <sz val="9"/>
      <color rgb="FF000000"/>
      <name val="Calibri"/>
      <family val="2"/>
    </font>
    <font>
      <b/>
      <sz val="9"/>
      <color rgb="FF000000"/>
      <name val="Calibri"/>
      <family val="2"/>
    </font>
    <font>
      <u/>
      <sz val="9"/>
      <color rgb="FF000000"/>
      <name val="Calibri"/>
      <family val="2"/>
    </font>
    <font>
      <sz val="7"/>
      <color rgb="FF000000"/>
      <name val="Times New Roman"/>
      <family val="1"/>
    </font>
    <font>
      <vertAlign val="subscript"/>
      <sz val="9"/>
      <color rgb="FF000000"/>
      <name val="Calibri"/>
      <family val="2"/>
    </font>
    <font>
      <sz val="10"/>
      <color theme="1"/>
      <name val="Arial Narrow"/>
      <family val="2"/>
    </font>
    <font>
      <sz val="10"/>
      <color theme="1"/>
      <name val="Arial"/>
      <family val="2"/>
    </font>
    <font>
      <sz val="11"/>
      <name val="Arial Narrow"/>
      <family val="2"/>
    </font>
    <font>
      <sz val="10"/>
      <color rgb="FF000000"/>
      <name val="Arial Narrow"/>
      <family val="2"/>
    </font>
    <font>
      <b/>
      <sz val="11"/>
      <color theme="1"/>
      <name val="Calibri"/>
      <family val="2"/>
      <scheme val="minor"/>
    </font>
    <font>
      <b/>
      <sz val="9"/>
      <name val="Verdana"/>
      <family val="2"/>
    </font>
    <font>
      <b/>
      <sz val="10"/>
      <name val="Arial Narrow"/>
      <family val="2"/>
    </font>
    <font>
      <sz val="9"/>
      <name val="Verdana"/>
      <family val="2"/>
    </font>
    <font>
      <sz val="10"/>
      <name val="Arial Narrow"/>
      <family val="2"/>
    </font>
    <font>
      <b/>
      <sz val="10"/>
      <color rgb="FFFF0000"/>
      <name val="Arial Narrow"/>
      <family val="2"/>
    </font>
    <font>
      <b/>
      <sz val="9"/>
      <color indexed="81"/>
      <name val="Tahoma"/>
      <family val="2"/>
    </font>
    <font>
      <sz val="9"/>
      <color indexed="81"/>
      <name val="Tahoma"/>
      <family val="2"/>
    </font>
    <font>
      <sz val="10"/>
      <name val="Arial"/>
      <family val="2"/>
    </font>
    <font>
      <b/>
      <sz val="10"/>
      <name val="Arial"/>
      <family val="2"/>
    </font>
    <font>
      <b/>
      <sz val="11"/>
      <color theme="1"/>
      <name val="Arial Narrow"/>
      <family val="2"/>
    </font>
    <font>
      <b/>
      <sz val="9"/>
      <color theme="1"/>
      <name val="Verdana"/>
      <family val="2"/>
    </font>
    <font>
      <b/>
      <sz val="11"/>
      <color theme="1"/>
      <name val="Arial"/>
      <family val="2"/>
    </font>
    <font>
      <sz val="11"/>
      <color rgb="FFFF0000"/>
      <name val="Calibri"/>
      <family val="2"/>
    </font>
    <font>
      <sz val="11"/>
      <color theme="1"/>
      <name val="Calibri"/>
      <family val="2"/>
    </font>
    <font>
      <b/>
      <sz val="11"/>
      <name val="Calibri"/>
      <family val="2"/>
      <scheme val="minor"/>
    </font>
    <font>
      <b/>
      <sz val="14"/>
      <color theme="1"/>
      <name val="Arial Narrow"/>
      <family val="2"/>
    </font>
    <font>
      <b/>
      <sz val="14"/>
      <color rgb="FFFF0000"/>
      <name val="Arial Narrow"/>
      <family val="2"/>
    </font>
    <font>
      <b/>
      <sz val="14"/>
      <name val="Arial Narrow"/>
      <family val="2"/>
    </font>
    <font>
      <sz val="14"/>
      <color theme="1"/>
      <name val="Arial Narrow"/>
      <family val="2"/>
    </font>
    <font>
      <sz val="14"/>
      <color rgb="FF000000"/>
      <name val="Arial Narrow"/>
      <family val="2"/>
    </font>
    <font>
      <b/>
      <sz val="14"/>
      <color rgb="FF000000"/>
      <name val="Arial Narrow"/>
      <family val="2"/>
    </font>
    <font>
      <sz val="14"/>
      <name val="Arial Narrow"/>
      <family val="2"/>
    </font>
    <font>
      <b/>
      <sz val="9"/>
      <color rgb="FF000000"/>
      <name val="Verdana"/>
      <family val="2"/>
    </font>
    <font>
      <sz val="9"/>
      <color rgb="FF000000"/>
      <name val="Verdana"/>
      <family val="2"/>
    </font>
    <font>
      <b/>
      <sz val="11"/>
      <color rgb="FF000000"/>
      <name val="Calibri"/>
      <family val="2"/>
    </font>
    <font>
      <sz val="11"/>
      <color rgb="FF000000"/>
      <name val="Calibri"/>
      <family val="2"/>
    </font>
    <font>
      <sz val="9"/>
      <color theme="1"/>
      <name val="Arial"/>
      <family val="2"/>
    </font>
    <font>
      <b/>
      <sz val="10"/>
      <color rgb="FFFFFFFF"/>
      <name val="Arial Narrow"/>
      <family val="2"/>
    </font>
    <font>
      <b/>
      <sz val="10"/>
      <color theme="1"/>
      <name val="Calibri"/>
      <family val="2"/>
      <scheme val="minor"/>
    </font>
    <font>
      <b/>
      <sz val="10"/>
      <color theme="1"/>
      <name val="Arial Narrow"/>
      <family val="2"/>
    </font>
    <font>
      <sz val="10"/>
      <color theme="1"/>
      <name val="Arial Narrow"/>
      <family val="2"/>
    </font>
  </fonts>
  <fills count="71">
    <fill>
      <patternFill patternType="none"/>
    </fill>
    <fill>
      <patternFill patternType="gray125"/>
    </fill>
    <fill>
      <patternFill patternType="solid">
        <fgColor rgb="FF2E75B5"/>
        <bgColor rgb="FF2E75B5"/>
      </patternFill>
    </fill>
    <fill>
      <patternFill patternType="solid">
        <fgColor rgb="FFCCFFFF"/>
        <bgColor rgb="FFCCFFFF"/>
      </patternFill>
    </fill>
    <fill>
      <patternFill patternType="solid">
        <fgColor rgb="FFCCFFCC"/>
        <bgColor rgb="FFCCFFCC"/>
      </patternFill>
    </fill>
    <fill>
      <patternFill patternType="solid">
        <fgColor rgb="FFFFCC99"/>
        <bgColor rgb="FFFFCC99"/>
      </patternFill>
    </fill>
    <fill>
      <patternFill patternType="solid">
        <fgColor rgb="FF00FF00"/>
        <bgColor rgb="FF00FF00"/>
      </patternFill>
    </fill>
    <fill>
      <patternFill patternType="solid">
        <fgColor rgb="FF757070"/>
        <bgColor rgb="FF757070"/>
      </patternFill>
    </fill>
    <fill>
      <patternFill patternType="solid">
        <fgColor rgb="FFFFE598"/>
        <bgColor rgb="FFFFE598"/>
      </patternFill>
    </fill>
    <fill>
      <patternFill patternType="solid">
        <fgColor rgb="FFFFFF99"/>
        <bgColor rgb="FFFFFF99"/>
      </patternFill>
    </fill>
    <fill>
      <patternFill patternType="solid">
        <fgColor rgb="FFFFFF00"/>
        <bgColor rgb="FFFFFF00"/>
      </patternFill>
    </fill>
    <fill>
      <patternFill patternType="solid">
        <fgColor rgb="FFFFC000"/>
        <bgColor rgb="FFFFC000"/>
      </patternFill>
    </fill>
    <fill>
      <patternFill patternType="solid">
        <fgColor rgb="FFFF99CC"/>
        <bgColor rgb="FFFF99CC"/>
      </patternFill>
    </fill>
    <fill>
      <patternFill patternType="solid">
        <fgColor rgb="FFFF00FF"/>
        <bgColor rgb="FFFF00FF"/>
      </patternFill>
    </fill>
    <fill>
      <patternFill patternType="solid">
        <fgColor rgb="FF66FF66"/>
        <bgColor rgb="FF66FF66"/>
      </patternFill>
    </fill>
    <fill>
      <patternFill patternType="solid">
        <fgColor rgb="FF99FF99"/>
        <bgColor rgb="FF99FF99"/>
      </patternFill>
    </fill>
    <fill>
      <patternFill patternType="solid">
        <fgColor theme="0"/>
        <bgColor theme="0"/>
      </patternFill>
    </fill>
    <fill>
      <patternFill patternType="solid">
        <fgColor rgb="FF92D050"/>
        <bgColor rgb="FF92D050"/>
      </patternFill>
    </fill>
    <fill>
      <patternFill patternType="solid">
        <fgColor rgb="FF99FFCC"/>
        <bgColor rgb="FF99FFCC"/>
      </patternFill>
    </fill>
    <fill>
      <patternFill patternType="solid">
        <fgColor rgb="FFE1FFE1"/>
        <bgColor rgb="FFE1FFE1"/>
      </patternFill>
    </fill>
    <fill>
      <patternFill patternType="solid">
        <fgColor rgb="FFA8D08D"/>
        <bgColor rgb="FFA8D08D"/>
      </patternFill>
    </fill>
    <fill>
      <patternFill patternType="solid">
        <fgColor rgb="FFC5E0B3"/>
        <bgColor rgb="FFC5E0B3"/>
      </patternFill>
    </fill>
    <fill>
      <patternFill patternType="solid">
        <fgColor rgb="FFE2EFD9"/>
        <bgColor rgb="FFE2EFD9"/>
      </patternFill>
    </fill>
    <fill>
      <patternFill patternType="solid">
        <fgColor rgb="FFF7CAAC"/>
        <bgColor rgb="FFF7CAAC"/>
      </patternFill>
    </fill>
    <fill>
      <patternFill patternType="solid">
        <fgColor rgb="FFD8D8D8"/>
        <bgColor rgb="FFD8D8D8"/>
      </patternFill>
    </fill>
    <fill>
      <patternFill patternType="solid">
        <fgColor rgb="FFD9D9D9"/>
        <bgColor rgb="FFD9D9D9"/>
      </patternFill>
    </fill>
    <fill>
      <patternFill patternType="solid">
        <fgColor theme="0"/>
        <bgColor rgb="FFFF0000"/>
      </patternFill>
    </fill>
    <fill>
      <patternFill patternType="solid">
        <fgColor theme="0"/>
        <bgColor rgb="FF92D050"/>
      </patternFill>
    </fill>
    <fill>
      <patternFill patternType="solid">
        <fgColor theme="4" tint="0.59999389629810485"/>
        <bgColor rgb="FFCCFFCC"/>
      </patternFill>
    </fill>
    <fill>
      <patternFill patternType="solid">
        <fgColor theme="4" tint="0.59999389629810485"/>
        <bgColor rgb="FFE1FFE1"/>
      </patternFill>
    </fill>
    <fill>
      <patternFill patternType="solid">
        <fgColor theme="4" tint="0.59999389629810485"/>
        <bgColor indexed="64"/>
      </patternFill>
    </fill>
    <fill>
      <patternFill patternType="solid">
        <fgColor rgb="FFFFFF00"/>
        <bgColor rgb="FFA8D08D"/>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99CC"/>
      </patternFill>
    </fill>
    <fill>
      <patternFill patternType="solid">
        <fgColor theme="7" tint="0.59999389629810485"/>
        <bgColor rgb="FFFFFF00"/>
      </patternFill>
    </fill>
    <fill>
      <patternFill patternType="solid">
        <fgColor theme="9" tint="0.79998168889431442"/>
        <bgColor rgb="FFC5E0B3"/>
      </patternFill>
    </fill>
    <fill>
      <patternFill patternType="solid">
        <fgColor theme="9" tint="0.79998168889431442"/>
        <bgColor rgb="FFCCFFCC"/>
      </patternFill>
    </fill>
    <fill>
      <patternFill patternType="solid">
        <fgColor theme="9" tint="0.79998168889431442"/>
        <bgColor rgb="FFFFFF00"/>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rgb="FFE2EFD9"/>
      </patternFill>
    </fill>
    <fill>
      <patternFill patternType="solid">
        <fgColor theme="0" tint="-4.9989318521683403E-2"/>
        <bgColor indexed="64"/>
      </patternFill>
    </fill>
    <fill>
      <patternFill patternType="solid">
        <fgColor theme="9" tint="0.79998168889431442"/>
        <bgColor rgb="FFE2EFD9"/>
      </patternFill>
    </fill>
    <fill>
      <patternFill patternType="solid">
        <fgColor theme="8" tint="0.79998168889431442"/>
        <bgColor indexed="64"/>
      </patternFill>
    </fill>
    <fill>
      <patternFill patternType="solid">
        <fgColor theme="0"/>
        <bgColor rgb="FF66FF66"/>
      </patternFill>
    </fill>
    <fill>
      <patternFill patternType="solid">
        <fgColor theme="0"/>
        <bgColor rgb="FF99FF99"/>
      </patternFill>
    </fill>
    <fill>
      <patternFill patternType="solid">
        <fgColor theme="0"/>
        <bgColor rgb="FFCCFFCC"/>
      </patternFill>
    </fill>
    <fill>
      <patternFill patternType="solid">
        <fgColor theme="0"/>
        <bgColor rgb="FF99FFCC"/>
      </patternFill>
    </fill>
    <fill>
      <patternFill patternType="solid">
        <fgColor theme="0"/>
        <bgColor rgb="FFE2EFD9"/>
      </patternFill>
    </fill>
    <fill>
      <patternFill patternType="solid">
        <fgColor theme="0"/>
        <bgColor rgb="FFA8D08D"/>
      </patternFill>
    </fill>
    <fill>
      <patternFill patternType="solid">
        <fgColor rgb="FF66FF66"/>
        <bgColor indexed="64"/>
      </patternFill>
    </fill>
    <fill>
      <patternFill patternType="solid">
        <fgColor rgb="FF66FF66"/>
        <bgColor rgb="FFA8D08D"/>
      </patternFill>
    </fill>
    <fill>
      <patternFill patternType="solid">
        <fgColor rgb="FFB4D79D"/>
        <bgColor rgb="FFA8D08D"/>
      </patternFill>
    </fill>
    <fill>
      <patternFill patternType="solid">
        <fgColor rgb="FFCCFFCC"/>
        <bgColor rgb="FFA8D08D"/>
      </patternFill>
    </fill>
    <fill>
      <patternFill patternType="solid">
        <fgColor rgb="FFE1FFE1"/>
        <bgColor indexed="64"/>
      </patternFill>
    </fill>
    <fill>
      <patternFill patternType="solid">
        <fgColor rgb="FF70AD47"/>
        <bgColor rgb="FF70AD47"/>
      </patternFill>
    </fill>
    <fill>
      <patternFill patternType="solid">
        <fgColor rgb="FFFF0000"/>
        <bgColor rgb="FF70AD47"/>
      </patternFill>
    </fill>
    <fill>
      <patternFill patternType="solid">
        <fgColor rgb="FFFF0000"/>
        <bgColor indexed="64"/>
      </patternFill>
    </fill>
    <fill>
      <patternFill patternType="solid">
        <fgColor rgb="FFFFFFFF"/>
        <bgColor rgb="FFFFFF00"/>
      </patternFill>
    </fill>
    <fill>
      <patternFill patternType="solid">
        <fgColor rgb="FFFFFFFF"/>
        <bgColor indexed="64"/>
      </patternFill>
    </fill>
    <fill>
      <patternFill patternType="solid">
        <fgColor rgb="FFFFFFFF"/>
        <bgColor rgb="FFCCFFCC"/>
      </patternFill>
    </fill>
    <fill>
      <patternFill patternType="solid">
        <fgColor theme="9"/>
        <bgColor indexed="64"/>
      </patternFill>
    </fill>
    <fill>
      <patternFill patternType="solid">
        <fgColor theme="9"/>
        <bgColor rgb="FF92D050"/>
      </patternFill>
    </fill>
    <fill>
      <patternFill patternType="solid">
        <fgColor rgb="FF92D050"/>
        <bgColor indexed="64"/>
      </patternFill>
    </fill>
    <fill>
      <patternFill patternType="solid">
        <fgColor rgb="FF66FF33"/>
        <bgColor indexed="64"/>
      </patternFill>
    </fill>
    <fill>
      <patternFill patternType="solid">
        <fgColor rgb="FF66FF33"/>
        <bgColor rgb="FFA8D08D"/>
      </patternFill>
    </fill>
    <fill>
      <patternFill patternType="solid">
        <fgColor rgb="FF66FF33"/>
        <bgColor rgb="FFE2EFD9"/>
      </patternFill>
    </fill>
  </fills>
  <borders count="8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style="double">
        <color rgb="FFFF800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bottom style="thin">
        <color rgb="FF000000"/>
      </bottom>
      <diagonal/>
    </border>
  </borders>
  <cellStyleXfs count="5">
    <xf numFmtId="0" fontId="0" fillId="0" borderId="0"/>
    <xf numFmtId="9" fontId="11" fillId="0" borderId="0" applyFont="0" applyFill="0" applyBorder="0" applyAlignment="0" applyProtection="0"/>
    <xf numFmtId="43" fontId="11" fillId="0" borderId="0" applyFont="0" applyFill="0" applyBorder="0" applyAlignment="0" applyProtection="0"/>
    <xf numFmtId="0" fontId="57" fillId="0" borderId="32"/>
    <xf numFmtId="44" fontId="11" fillId="0" borderId="0" applyFont="0" applyFill="0" applyBorder="0" applyAlignment="0" applyProtection="0"/>
  </cellStyleXfs>
  <cellXfs count="958">
    <xf numFmtId="0" fontId="0" fillId="0" borderId="0" xfId="0"/>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7" fillId="0" borderId="0" xfId="0" applyFont="1" applyAlignment="1">
      <alignment vertical="center"/>
    </xf>
    <xf numFmtId="0" fontId="8" fillId="0" borderId="7" xfId="0" applyFont="1" applyBorder="1" applyAlignment="1">
      <alignment vertical="center"/>
    </xf>
    <xf numFmtId="0" fontId="7" fillId="0" borderId="8" xfId="0" applyFont="1" applyBorder="1" applyAlignment="1">
      <alignment vertical="center"/>
    </xf>
    <xf numFmtId="0" fontId="8" fillId="0" borderId="9" xfId="0" applyFont="1" applyBorder="1" applyAlignment="1">
      <alignment vertical="center"/>
    </xf>
    <xf numFmtId="0" fontId="7" fillId="0" borderId="10" xfId="0" applyFont="1" applyBorder="1" applyAlignment="1">
      <alignment vertical="center"/>
    </xf>
    <xf numFmtId="0" fontId="9" fillId="0" borderId="10" xfId="0" applyFont="1" applyBorder="1" applyAlignment="1">
      <alignment vertical="center"/>
    </xf>
    <xf numFmtId="0" fontId="8" fillId="0" borderId="11" xfId="0" applyFont="1" applyBorder="1" applyAlignment="1">
      <alignment vertical="center"/>
    </xf>
    <xf numFmtId="0" fontId="10" fillId="0" borderId="0" xfId="0" applyFont="1"/>
    <xf numFmtId="0" fontId="11" fillId="0" borderId="0" xfId="0" applyFont="1"/>
    <xf numFmtId="0" fontId="7" fillId="0" borderId="0" xfId="0" applyFont="1"/>
    <xf numFmtId="0" fontId="4" fillId="0" borderId="0" xfId="0" applyFont="1"/>
    <xf numFmtId="0" fontId="12" fillId="0" borderId="12" xfId="0" applyFont="1" applyBorder="1" applyAlignment="1">
      <alignment horizontal="left" vertical="top"/>
    </xf>
    <xf numFmtId="0" fontId="13" fillId="4"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5" fillId="7" borderId="19"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3" fillId="9" borderId="12" xfId="0" applyFont="1" applyFill="1" applyBorder="1" applyAlignment="1">
      <alignment vertical="center" wrapText="1"/>
    </xf>
    <xf numFmtId="0" fontId="13" fillId="9" borderId="12"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3" fillId="10" borderId="12"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13" fillId="12" borderId="12" xfId="0" applyFont="1" applyFill="1" applyBorder="1" applyAlignment="1">
      <alignment horizontal="center" vertical="center" wrapText="1"/>
    </xf>
    <xf numFmtId="9" fontId="13" fillId="10" borderId="12" xfId="0" applyNumberFormat="1" applyFont="1" applyFill="1" applyBorder="1" applyAlignment="1">
      <alignment horizontal="center" vertical="center" wrapText="1"/>
    </xf>
    <xf numFmtId="0" fontId="13" fillId="13" borderId="12"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13" fillId="14" borderId="12" xfId="0" applyFont="1" applyFill="1" applyBorder="1" applyAlignment="1">
      <alignment vertical="center" wrapText="1"/>
    </xf>
    <xf numFmtId="3" fontId="13" fillId="14" borderId="12" xfId="0" applyNumberFormat="1" applyFont="1" applyFill="1" applyBorder="1" applyAlignment="1">
      <alignment vertical="center" wrapText="1"/>
    </xf>
    <xf numFmtId="1" fontId="13" fillId="14" borderId="12" xfId="0" applyNumberFormat="1" applyFont="1" applyFill="1" applyBorder="1" applyAlignment="1">
      <alignment horizontal="center" vertical="center" wrapText="1"/>
    </xf>
    <xf numFmtId="164" fontId="13" fillId="14" borderId="12" xfId="0" applyNumberFormat="1" applyFont="1" applyFill="1" applyBorder="1" applyAlignment="1">
      <alignment horizontal="center" vertical="center" wrapText="1"/>
    </xf>
    <xf numFmtId="0" fontId="13" fillId="14" borderId="12" xfId="0" applyFont="1" applyFill="1" applyBorder="1" applyAlignment="1">
      <alignment horizontal="center" vertical="center" wrapText="1"/>
    </xf>
    <xf numFmtId="15" fontId="13" fillId="14" borderId="12" xfId="0" applyNumberFormat="1" applyFont="1" applyFill="1" applyBorder="1" applyAlignment="1">
      <alignment horizontal="center" vertical="center" wrapText="1"/>
    </xf>
    <xf numFmtId="10" fontId="13" fillId="14" borderId="12" xfId="0" applyNumberFormat="1" applyFont="1" applyFill="1" applyBorder="1" applyAlignment="1">
      <alignment horizontal="right" vertical="center" wrapText="1"/>
    </xf>
    <xf numFmtId="3" fontId="13" fillId="14" borderId="12" xfId="0" applyNumberFormat="1" applyFont="1" applyFill="1" applyBorder="1" applyAlignment="1">
      <alignment horizontal="center" vertical="center" wrapText="1"/>
    </xf>
    <xf numFmtId="9" fontId="13" fillId="14" borderId="12" xfId="0" applyNumberFormat="1" applyFont="1" applyFill="1" applyBorder="1" applyAlignment="1">
      <alignment horizontal="center" vertical="center" wrapText="1"/>
    </xf>
    <xf numFmtId="165" fontId="13" fillId="14" borderId="12" xfId="0" applyNumberFormat="1" applyFont="1" applyFill="1" applyBorder="1" applyAlignment="1">
      <alignment vertical="center" wrapText="1"/>
    </xf>
    <xf numFmtId="0" fontId="13" fillId="14" borderId="19" xfId="0" applyFont="1" applyFill="1" applyBorder="1" applyAlignment="1">
      <alignment vertical="center" wrapText="1"/>
    </xf>
    <xf numFmtId="0" fontId="13" fillId="14" borderId="20" xfId="0" applyFont="1" applyFill="1" applyBorder="1" applyAlignment="1">
      <alignment vertical="center" wrapText="1"/>
    </xf>
    <xf numFmtId="0" fontId="7" fillId="14" borderId="12" xfId="0" applyFont="1" applyFill="1" applyBorder="1" applyAlignment="1">
      <alignment horizontal="center" vertical="center" wrapText="1"/>
    </xf>
    <xf numFmtId="0" fontId="13" fillId="15" borderId="12" xfId="0" applyFont="1" applyFill="1" applyBorder="1" applyAlignment="1">
      <alignment vertical="center" wrapText="1"/>
    </xf>
    <xf numFmtId="3" fontId="4" fillId="15" borderId="12" xfId="0" applyNumberFormat="1" applyFont="1" applyFill="1" applyBorder="1" applyAlignment="1">
      <alignment vertical="center" wrapText="1"/>
    </xf>
    <xf numFmtId="1" fontId="4" fillId="15" borderId="12" xfId="0" applyNumberFormat="1" applyFont="1" applyFill="1" applyBorder="1" applyAlignment="1">
      <alignment horizontal="center" vertical="center" wrapText="1"/>
    </xf>
    <xf numFmtId="9" fontId="13" fillId="15" borderId="12" xfId="0" applyNumberFormat="1" applyFont="1" applyFill="1" applyBorder="1" applyAlignment="1">
      <alignment horizontal="center" vertical="center" wrapText="1"/>
    </xf>
    <xf numFmtId="164" fontId="4" fillId="15" borderId="12" xfId="0" applyNumberFormat="1" applyFont="1" applyFill="1" applyBorder="1" applyAlignment="1">
      <alignment vertical="center" wrapText="1"/>
    </xf>
    <xf numFmtId="3" fontId="4" fillId="15" borderId="12" xfId="0" applyNumberFormat="1" applyFont="1" applyFill="1" applyBorder="1" applyAlignment="1">
      <alignment horizontal="center" vertical="center" wrapText="1"/>
    </xf>
    <xf numFmtId="3" fontId="13" fillId="15" borderId="12" xfId="0" applyNumberFormat="1" applyFont="1" applyFill="1" applyBorder="1" applyAlignment="1">
      <alignment vertical="center" wrapText="1"/>
    </xf>
    <xf numFmtId="10" fontId="13" fillId="15" borderId="12" xfId="0" applyNumberFormat="1" applyFont="1" applyFill="1" applyBorder="1" applyAlignment="1">
      <alignment horizontal="right" vertical="center" wrapText="1"/>
    </xf>
    <xf numFmtId="165" fontId="13" fillId="15" borderId="12" xfId="0" applyNumberFormat="1" applyFont="1" applyFill="1" applyBorder="1" applyAlignment="1">
      <alignment vertical="center" wrapText="1"/>
    </xf>
    <xf numFmtId="9" fontId="4" fillId="15" borderId="12" xfId="0" applyNumberFormat="1" applyFont="1" applyFill="1" applyBorder="1" applyAlignment="1">
      <alignment horizontal="center" vertical="center" wrapText="1"/>
    </xf>
    <xf numFmtId="0" fontId="4" fillId="15" borderId="22" xfId="0" applyFont="1" applyFill="1" applyBorder="1" applyAlignment="1">
      <alignment vertical="center" wrapText="1"/>
    </xf>
    <xf numFmtId="0" fontId="4" fillId="15" borderId="23" xfId="0" applyFont="1" applyFill="1" applyBorder="1" applyAlignment="1">
      <alignment vertical="center" wrapText="1"/>
    </xf>
    <xf numFmtId="0" fontId="7" fillId="15" borderId="12" xfId="0" applyFont="1" applyFill="1" applyBorder="1" applyAlignment="1">
      <alignment horizontal="center" vertical="center" wrapText="1"/>
    </xf>
    <xf numFmtId="0" fontId="13" fillId="4" borderId="12" xfId="0" applyFont="1" applyFill="1" applyBorder="1" applyAlignment="1">
      <alignment vertical="center" wrapText="1"/>
    </xf>
    <xf numFmtId="3" fontId="13" fillId="4" borderId="12" xfId="0" applyNumberFormat="1" applyFont="1" applyFill="1" applyBorder="1" applyAlignment="1">
      <alignment vertical="center" wrapText="1"/>
    </xf>
    <xf numFmtId="1" fontId="13" fillId="4" borderId="12" xfId="0" applyNumberFormat="1" applyFont="1" applyFill="1" applyBorder="1" applyAlignment="1">
      <alignment horizontal="center" vertical="center" wrapText="1"/>
    </xf>
    <xf numFmtId="9" fontId="13" fillId="4" borderId="12" xfId="0" applyNumberFormat="1" applyFont="1" applyFill="1" applyBorder="1" applyAlignment="1">
      <alignment horizontal="center" vertical="center" wrapText="1"/>
    </xf>
    <xf numFmtId="10" fontId="13" fillId="4" borderId="12" xfId="0" applyNumberFormat="1" applyFont="1" applyFill="1" applyBorder="1" applyAlignment="1">
      <alignment vertical="center" wrapText="1"/>
    </xf>
    <xf numFmtId="3" fontId="13" fillId="4" borderId="12" xfId="0" applyNumberFormat="1" applyFont="1" applyFill="1" applyBorder="1" applyAlignment="1">
      <alignment horizontal="center" vertical="center" wrapText="1"/>
    </xf>
    <xf numFmtId="10" fontId="13" fillId="4" borderId="12" xfId="0" applyNumberFormat="1" applyFont="1" applyFill="1" applyBorder="1" applyAlignment="1">
      <alignment horizontal="right" vertical="center" wrapText="1"/>
    </xf>
    <xf numFmtId="165" fontId="13" fillId="4" borderId="12" xfId="0" applyNumberFormat="1" applyFont="1" applyFill="1" applyBorder="1" applyAlignment="1">
      <alignment vertical="center" wrapText="1"/>
    </xf>
    <xf numFmtId="0" fontId="13" fillId="4" borderId="22" xfId="0" applyFont="1" applyFill="1" applyBorder="1" applyAlignment="1">
      <alignment vertical="center" wrapText="1"/>
    </xf>
    <xf numFmtId="0" fontId="13" fillId="4" borderId="23" xfId="0" applyFont="1" applyFill="1" applyBorder="1" applyAlignment="1">
      <alignment vertical="center" wrapText="1"/>
    </xf>
    <xf numFmtId="0" fontId="7" fillId="4" borderId="12" xfId="0" applyFont="1" applyFill="1" applyBorder="1" applyAlignment="1">
      <alignment horizontal="center" vertical="center" wrapText="1"/>
    </xf>
    <xf numFmtId="0" fontId="16" fillId="0" borderId="12" xfId="0" applyFont="1" applyBorder="1" applyAlignment="1">
      <alignment horizontal="left" vertical="center" wrapText="1"/>
    </xf>
    <xf numFmtId="0" fontId="4" fillId="0" borderId="12" xfId="0" applyFont="1" applyBorder="1" applyAlignment="1">
      <alignment horizontal="center" vertical="center" wrapText="1"/>
    </xf>
    <xf numFmtId="0" fontId="16" fillId="0" borderId="12" xfId="0" applyFont="1" applyBorder="1" applyAlignment="1">
      <alignment horizontal="center" vertical="center"/>
    </xf>
    <xf numFmtId="1" fontId="4" fillId="0" borderId="12" xfId="0" applyNumberFormat="1" applyFont="1" applyBorder="1" applyAlignment="1">
      <alignment horizontal="center" vertical="center" wrapText="1"/>
    </xf>
    <xf numFmtId="9" fontId="4" fillId="0" borderId="12" xfId="0" applyNumberFormat="1" applyFont="1" applyBorder="1" applyAlignment="1">
      <alignment horizontal="center" vertical="center" wrapText="1"/>
    </xf>
    <xf numFmtId="164" fontId="4" fillId="0" borderId="12" xfId="0" applyNumberFormat="1" applyFont="1" applyBorder="1" applyAlignment="1">
      <alignment horizontal="center" vertical="center" wrapText="1"/>
    </xf>
    <xf numFmtId="3" fontId="4" fillId="0" borderId="12" xfId="0" applyNumberFormat="1" applyFont="1" applyBorder="1" applyAlignment="1">
      <alignment vertical="center" wrapText="1"/>
    </xf>
    <xf numFmtId="0" fontId="13" fillId="0" borderId="12" xfId="0" applyFont="1" applyBorder="1" applyAlignment="1">
      <alignment horizontal="center" vertical="center" wrapText="1"/>
    </xf>
    <xf numFmtId="10" fontId="4" fillId="0" borderId="12" xfId="0" applyNumberFormat="1" applyFont="1" applyBorder="1" applyAlignment="1">
      <alignment vertical="center" wrapText="1"/>
    </xf>
    <xf numFmtId="3" fontId="4" fillId="0" borderId="12" xfId="0" applyNumberFormat="1" applyFont="1" applyBorder="1" applyAlignment="1">
      <alignment horizontal="center" vertical="center" wrapText="1"/>
    </xf>
    <xf numFmtId="9" fontId="4" fillId="0" borderId="12" xfId="0" applyNumberFormat="1" applyFont="1" applyBorder="1" applyAlignment="1">
      <alignment horizontal="center" vertical="center"/>
    </xf>
    <xf numFmtId="166" fontId="17" fillId="0" borderId="12" xfId="0" applyNumberFormat="1" applyFont="1" applyBorder="1" applyAlignment="1">
      <alignment horizontal="right" vertical="center"/>
    </xf>
    <xf numFmtId="3" fontId="13" fillId="0" borderId="12" xfId="0" applyNumberFormat="1" applyFont="1" applyBorder="1" applyAlignment="1">
      <alignment vertical="center" wrapText="1"/>
    </xf>
    <xf numFmtId="10" fontId="4" fillId="0" borderId="12" xfId="0" applyNumberFormat="1" applyFont="1" applyBorder="1" applyAlignment="1">
      <alignment horizontal="right" vertical="center" wrapText="1"/>
    </xf>
    <xf numFmtId="165" fontId="13" fillId="0" borderId="12" xfId="0" applyNumberFormat="1" applyFont="1" applyBorder="1" applyAlignment="1">
      <alignment vertical="center" wrapText="1"/>
    </xf>
    <xf numFmtId="9" fontId="13" fillId="0" borderId="12"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4" fillId="0" borderId="28" xfId="0" applyFont="1" applyBorder="1" applyAlignment="1">
      <alignment vertical="center" wrapText="1"/>
    </xf>
    <xf numFmtId="0" fontId="4" fillId="0" borderId="23" xfId="0" applyFont="1" applyBorder="1" applyAlignment="1">
      <alignment vertical="center" wrapText="1"/>
    </xf>
    <xf numFmtId="3" fontId="4" fillId="16" borderId="12" xfId="0" applyNumberFormat="1" applyFont="1" applyFill="1" applyBorder="1" applyAlignment="1">
      <alignment vertical="top" wrapText="1"/>
    </xf>
    <xf numFmtId="0" fontId="4" fillId="0" borderId="12" xfId="0" applyFont="1" applyBorder="1" applyAlignment="1">
      <alignment horizontal="left" vertical="center" wrapText="1"/>
    </xf>
    <xf numFmtId="1" fontId="4" fillId="16" borderId="12" xfId="0" applyNumberFormat="1" applyFont="1" applyFill="1" applyBorder="1" applyAlignment="1">
      <alignment horizontal="center" vertical="center" wrapText="1"/>
    </xf>
    <xf numFmtId="9" fontId="4" fillId="0" borderId="12" xfId="0" applyNumberFormat="1" applyFont="1" applyBorder="1" applyAlignment="1">
      <alignment vertical="center" wrapText="1"/>
    </xf>
    <xf numFmtId="0" fontId="18" fillId="0" borderId="12" xfId="0" applyFont="1" applyBorder="1"/>
    <xf numFmtId="0" fontId="13" fillId="18" borderId="12" xfId="0" applyFont="1" applyFill="1" applyBorder="1" applyAlignment="1">
      <alignment vertical="center" wrapText="1"/>
    </xf>
    <xf numFmtId="3" fontId="13" fillId="18" borderId="12" xfId="0" applyNumberFormat="1" applyFont="1" applyFill="1" applyBorder="1" applyAlignment="1">
      <alignment vertical="center" wrapText="1"/>
    </xf>
    <xf numFmtId="1" fontId="13" fillId="18" borderId="12" xfId="0" applyNumberFormat="1" applyFont="1" applyFill="1" applyBorder="1" applyAlignment="1">
      <alignment horizontal="center" vertical="center" wrapText="1"/>
    </xf>
    <xf numFmtId="9" fontId="13" fillId="18" borderId="12" xfId="0" applyNumberFormat="1" applyFont="1" applyFill="1" applyBorder="1" applyAlignment="1">
      <alignment horizontal="center" vertical="center" wrapText="1"/>
    </xf>
    <xf numFmtId="10" fontId="13" fillId="18" borderId="12" xfId="0" applyNumberFormat="1" applyFont="1" applyFill="1" applyBorder="1" applyAlignment="1">
      <alignment vertical="center" wrapText="1"/>
    </xf>
    <xf numFmtId="3" fontId="13" fillId="18" borderId="12" xfId="0" applyNumberFormat="1" applyFont="1" applyFill="1" applyBorder="1" applyAlignment="1">
      <alignment horizontal="center" vertical="center" wrapText="1"/>
    </xf>
    <xf numFmtId="10" fontId="13" fillId="18" borderId="12" xfId="0" applyNumberFormat="1" applyFont="1" applyFill="1" applyBorder="1" applyAlignment="1">
      <alignment horizontal="right" vertical="center" wrapText="1"/>
    </xf>
    <xf numFmtId="165" fontId="13" fillId="18" borderId="12" xfId="0" applyNumberFormat="1" applyFont="1" applyFill="1" applyBorder="1" applyAlignment="1">
      <alignment vertical="center" wrapText="1"/>
    </xf>
    <xf numFmtId="167" fontId="13" fillId="18" borderId="12" xfId="0" applyNumberFormat="1" applyFont="1" applyFill="1" applyBorder="1" applyAlignment="1">
      <alignment vertical="center" wrapText="1"/>
    </xf>
    <xf numFmtId="0" fontId="13" fillId="18" borderId="22" xfId="0" applyFont="1" applyFill="1" applyBorder="1" applyAlignment="1">
      <alignment vertical="center" wrapText="1"/>
    </xf>
    <xf numFmtId="0" fontId="13" fillId="18" borderId="23" xfId="0" applyFont="1" applyFill="1" applyBorder="1" applyAlignment="1">
      <alignment vertical="center" wrapText="1"/>
    </xf>
    <xf numFmtId="0" fontId="7" fillId="18" borderId="12" xfId="0" applyFont="1" applyFill="1" applyBorder="1" applyAlignment="1">
      <alignment horizontal="center" vertical="center" wrapText="1"/>
    </xf>
    <xf numFmtId="9" fontId="4" fillId="10" borderId="12" xfId="0" applyNumberFormat="1" applyFont="1" applyFill="1" applyBorder="1" applyAlignment="1">
      <alignment horizontal="center" vertical="center" wrapText="1"/>
    </xf>
    <xf numFmtId="164" fontId="4" fillId="10" borderId="12" xfId="0" applyNumberFormat="1" applyFont="1" applyFill="1" applyBorder="1" applyAlignment="1">
      <alignment horizontal="center" vertical="center" wrapText="1"/>
    </xf>
    <xf numFmtId="0" fontId="4" fillId="0" borderId="12" xfId="0" applyFont="1" applyBorder="1" applyAlignment="1">
      <alignment horizontal="center" vertical="center"/>
    </xf>
    <xf numFmtId="164" fontId="4" fillId="16" borderId="12" xfId="0" applyNumberFormat="1" applyFont="1" applyFill="1" applyBorder="1" applyAlignment="1">
      <alignment horizontal="center" vertical="center" wrapText="1"/>
    </xf>
    <xf numFmtId="0" fontId="4" fillId="16" borderId="12" xfId="0" applyFont="1" applyFill="1" applyBorder="1" applyAlignment="1">
      <alignment horizontal="center" vertical="center" wrapText="1"/>
    </xf>
    <xf numFmtId="9" fontId="4" fillId="16" borderId="12" xfId="0" applyNumberFormat="1" applyFont="1" applyFill="1" applyBorder="1" applyAlignment="1">
      <alignment horizontal="center" vertical="center" wrapText="1"/>
    </xf>
    <xf numFmtId="3" fontId="4" fillId="10" borderId="12" xfId="0" applyNumberFormat="1" applyFont="1" applyFill="1" applyBorder="1" applyAlignment="1">
      <alignment horizontal="center" vertical="center" wrapText="1"/>
    </xf>
    <xf numFmtId="166" fontId="19" fillId="0" borderId="12" xfId="0" applyNumberFormat="1" applyFont="1" applyBorder="1" applyAlignment="1">
      <alignment vertical="center"/>
    </xf>
    <xf numFmtId="1" fontId="13" fillId="4" borderId="12" xfId="0" applyNumberFormat="1" applyFont="1" applyFill="1" applyBorder="1" applyAlignment="1">
      <alignment vertical="center" wrapText="1"/>
    </xf>
    <xf numFmtId="9" fontId="13" fillId="4" borderId="12" xfId="0" applyNumberFormat="1" applyFont="1" applyFill="1" applyBorder="1" applyAlignment="1">
      <alignment vertical="center" wrapText="1"/>
    </xf>
    <xf numFmtId="0" fontId="7" fillId="16" borderId="12" xfId="0" applyFont="1" applyFill="1" applyBorder="1" applyAlignment="1">
      <alignment horizontal="center" vertical="center" wrapText="1"/>
    </xf>
    <xf numFmtId="0" fontId="16" fillId="16" borderId="12" xfId="0" applyFont="1" applyFill="1" applyBorder="1" applyAlignment="1">
      <alignment horizontal="left" vertical="center" wrapText="1"/>
    </xf>
    <xf numFmtId="9" fontId="16" fillId="0" borderId="12" xfId="0" applyNumberFormat="1" applyFont="1" applyBorder="1" applyAlignment="1">
      <alignment horizontal="center" vertical="center"/>
    </xf>
    <xf numFmtId="1" fontId="4" fillId="0" borderId="12" xfId="0" applyNumberFormat="1" applyFont="1" applyBorder="1" applyAlignment="1">
      <alignment horizontal="center" vertical="center"/>
    </xf>
    <xf numFmtId="164" fontId="13" fillId="18" borderId="12" xfId="0" applyNumberFormat="1" applyFont="1" applyFill="1" applyBorder="1" applyAlignment="1">
      <alignment horizontal="center" vertical="center" wrapText="1"/>
    </xf>
    <xf numFmtId="1" fontId="13" fillId="18" borderId="12" xfId="0" applyNumberFormat="1" applyFont="1" applyFill="1" applyBorder="1" applyAlignment="1">
      <alignment vertical="center" wrapText="1"/>
    </xf>
    <xf numFmtId="9" fontId="13" fillId="18" borderId="12" xfId="0" applyNumberFormat="1" applyFont="1" applyFill="1" applyBorder="1" applyAlignment="1">
      <alignment vertical="center" wrapText="1"/>
    </xf>
    <xf numFmtId="0" fontId="4" fillId="16" borderId="12" xfId="0" applyFont="1" applyFill="1" applyBorder="1" applyAlignment="1">
      <alignment horizontal="center" vertical="center"/>
    </xf>
    <xf numFmtId="0" fontId="4" fillId="16" borderId="12" xfId="0" applyFont="1" applyFill="1" applyBorder="1" applyAlignment="1">
      <alignment horizontal="left" vertical="center" wrapText="1"/>
    </xf>
    <xf numFmtId="1" fontId="7" fillId="16" borderId="12" xfId="0" applyNumberFormat="1" applyFont="1" applyFill="1" applyBorder="1" applyAlignment="1">
      <alignment horizontal="center" vertical="center" wrapText="1"/>
    </xf>
    <xf numFmtId="0" fontId="16" fillId="16" borderId="12" xfId="0" applyFont="1" applyFill="1" applyBorder="1" applyAlignment="1">
      <alignment vertical="center" wrapText="1"/>
    </xf>
    <xf numFmtId="168" fontId="7" fillId="16" borderId="12" xfId="0" applyNumberFormat="1" applyFont="1" applyFill="1" applyBorder="1" applyAlignment="1">
      <alignment horizontal="center" vertical="center" wrapText="1"/>
    </xf>
    <xf numFmtId="1" fontId="13" fillId="15" borderId="12" xfId="0" applyNumberFormat="1" applyFont="1" applyFill="1" applyBorder="1" applyAlignment="1">
      <alignment horizontal="center" vertical="center" wrapText="1"/>
    </xf>
    <xf numFmtId="164" fontId="13" fillId="15" borderId="12" xfId="0" applyNumberFormat="1" applyFont="1" applyFill="1" applyBorder="1" applyAlignment="1">
      <alignment horizontal="center" vertical="center" wrapText="1"/>
    </xf>
    <xf numFmtId="1" fontId="13" fillId="15" borderId="12" xfId="0" applyNumberFormat="1" applyFont="1" applyFill="1" applyBorder="1" applyAlignment="1">
      <alignment vertical="center" wrapText="1"/>
    </xf>
    <xf numFmtId="9" fontId="13" fillId="15" borderId="12" xfId="0" applyNumberFormat="1" applyFont="1" applyFill="1" applyBorder="1" applyAlignment="1">
      <alignment vertical="center" wrapText="1"/>
    </xf>
    <xf numFmtId="3" fontId="13" fillId="15" borderId="12" xfId="0" applyNumberFormat="1" applyFont="1" applyFill="1" applyBorder="1" applyAlignment="1">
      <alignment horizontal="center" vertical="center" wrapText="1"/>
    </xf>
    <xf numFmtId="164" fontId="20" fillId="0" borderId="12" xfId="0" applyNumberFormat="1" applyFont="1" applyBorder="1" applyAlignment="1">
      <alignment horizontal="center" vertical="center" wrapText="1"/>
    </xf>
    <xf numFmtId="3" fontId="4" fillId="17" borderId="12" xfId="0" applyNumberFormat="1" applyFont="1" applyFill="1" applyBorder="1" applyAlignment="1">
      <alignment horizontal="center" vertical="center" wrapText="1"/>
    </xf>
    <xf numFmtId="168" fontId="4" fillId="0" borderId="12" xfId="0" applyNumberFormat="1" applyFont="1" applyBorder="1" applyAlignment="1">
      <alignment horizontal="center" vertical="center" wrapText="1"/>
    </xf>
    <xf numFmtId="9" fontId="4" fillId="16" borderId="12" xfId="0" applyNumberFormat="1" applyFont="1" applyFill="1" applyBorder="1" applyAlignment="1">
      <alignment horizontal="center" vertical="center"/>
    </xf>
    <xf numFmtId="4" fontId="13" fillId="14" borderId="12" xfId="0" applyNumberFormat="1" applyFont="1" applyFill="1" applyBorder="1" applyAlignment="1">
      <alignment vertical="center" wrapText="1"/>
    </xf>
    <xf numFmtId="0" fontId="13" fillId="14" borderId="22" xfId="0" applyFont="1" applyFill="1" applyBorder="1" applyAlignment="1">
      <alignment vertical="center" wrapText="1"/>
    </xf>
    <xf numFmtId="0" fontId="13" fillId="14" borderId="23" xfId="0" applyFont="1" applyFill="1" applyBorder="1" applyAlignment="1">
      <alignment vertical="center" wrapText="1"/>
    </xf>
    <xf numFmtId="4" fontId="13" fillId="15" borderId="12" xfId="0" applyNumberFormat="1" applyFont="1" applyFill="1" applyBorder="1" applyAlignment="1">
      <alignment vertical="center" wrapText="1"/>
    </xf>
    <xf numFmtId="0" fontId="13" fillId="15" borderId="22" xfId="0" applyFont="1" applyFill="1" applyBorder="1" applyAlignment="1">
      <alignment vertical="center" wrapText="1"/>
    </xf>
    <xf numFmtId="0" fontId="13" fillId="15" borderId="23" xfId="0" applyFont="1" applyFill="1" applyBorder="1" applyAlignment="1">
      <alignment vertical="center" wrapText="1"/>
    </xf>
    <xf numFmtId="4" fontId="13" fillId="4" borderId="12" xfId="0" applyNumberFormat="1" applyFont="1" applyFill="1" applyBorder="1" applyAlignment="1">
      <alignment vertical="center" wrapText="1"/>
    </xf>
    <xf numFmtId="0" fontId="16" fillId="0" borderId="12" xfId="0" applyFont="1" applyBorder="1" applyAlignment="1">
      <alignment vertical="center" wrapText="1"/>
    </xf>
    <xf numFmtId="0" fontId="17" fillId="0" borderId="12" xfId="0" applyFont="1" applyBorder="1" applyAlignment="1">
      <alignment vertical="center" wrapText="1"/>
    </xf>
    <xf numFmtId="0" fontId="21" fillId="0" borderId="12" xfId="0" applyFont="1" applyBorder="1" applyAlignment="1">
      <alignment horizontal="center" vertical="center" wrapText="1"/>
    </xf>
    <xf numFmtId="10" fontId="4" fillId="0" borderId="12" xfId="0" applyNumberFormat="1" applyFont="1" applyBorder="1" applyAlignment="1">
      <alignment horizontal="center" vertical="center" wrapText="1"/>
    </xf>
    <xf numFmtId="168" fontId="4" fillId="16" borderId="12" xfId="0" applyNumberFormat="1" applyFont="1" applyFill="1" applyBorder="1" applyAlignment="1">
      <alignment horizontal="center" vertical="center" wrapText="1"/>
    </xf>
    <xf numFmtId="166" fontId="19" fillId="0" borderId="12" xfId="0" applyNumberFormat="1" applyFont="1" applyBorder="1" applyAlignment="1">
      <alignment horizontal="right" vertical="center"/>
    </xf>
    <xf numFmtId="0" fontId="4" fillId="16" borderId="12" xfId="0" applyFont="1" applyFill="1" applyBorder="1" applyAlignment="1">
      <alignment vertical="top"/>
    </xf>
    <xf numFmtId="0" fontId="21" fillId="0" borderId="12" xfId="0" applyFont="1" applyBorder="1" applyAlignment="1">
      <alignment vertical="center" wrapText="1"/>
    </xf>
    <xf numFmtId="0" fontId="18" fillId="16" borderId="12" xfId="0" applyFont="1" applyFill="1" applyBorder="1" applyAlignment="1">
      <alignment horizontal="center" vertical="center" wrapText="1"/>
    </xf>
    <xf numFmtId="0" fontId="21" fillId="16" borderId="12" xfId="0" applyFont="1" applyFill="1" applyBorder="1" applyAlignment="1">
      <alignment horizontal="left" vertical="center" wrapText="1"/>
    </xf>
    <xf numFmtId="0" fontId="18" fillId="16" borderId="33" xfId="0" applyFont="1" applyFill="1" applyBorder="1" applyAlignment="1">
      <alignment horizontal="center" vertical="center" wrapText="1"/>
    </xf>
    <xf numFmtId="0" fontId="17" fillId="16" borderId="12" xfId="0" applyFont="1" applyFill="1" applyBorder="1" applyAlignment="1">
      <alignment horizontal="center" vertical="center" wrapText="1"/>
    </xf>
    <xf numFmtId="1" fontId="7" fillId="0" borderId="12" xfId="0" applyNumberFormat="1" applyFont="1" applyBorder="1" applyAlignment="1">
      <alignment horizontal="center" vertical="center" wrapText="1"/>
    </xf>
    <xf numFmtId="0" fontId="4" fillId="4" borderId="12" xfId="0" applyFont="1" applyFill="1" applyBorder="1" applyAlignment="1">
      <alignment vertical="center" wrapText="1"/>
    </xf>
    <xf numFmtId="3" fontId="4" fillId="4" borderId="12" xfId="0" applyNumberFormat="1" applyFont="1" applyFill="1" applyBorder="1" applyAlignment="1">
      <alignment vertical="center" wrapText="1"/>
    </xf>
    <xf numFmtId="1" fontId="4" fillId="4" borderId="12" xfId="0" applyNumberFormat="1" applyFont="1" applyFill="1" applyBorder="1" applyAlignment="1">
      <alignment horizontal="center" vertical="center" wrapText="1"/>
    </xf>
    <xf numFmtId="9" fontId="15" fillId="4" borderId="12" xfId="0" applyNumberFormat="1" applyFont="1" applyFill="1" applyBorder="1" applyAlignment="1">
      <alignment horizontal="center" vertical="center" wrapText="1"/>
    </xf>
    <xf numFmtId="3" fontId="4" fillId="4" borderId="12" xfId="0" applyNumberFormat="1" applyFont="1" applyFill="1" applyBorder="1" applyAlignment="1">
      <alignment horizontal="center" vertical="center" wrapText="1"/>
    </xf>
    <xf numFmtId="9" fontId="4" fillId="4" borderId="12" xfId="0" applyNumberFormat="1" applyFont="1" applyFill="1" applyBorder="1" applyAlignment="1">
      <alignment horizontal="center" vertical="center" wrapText="1"/>
    </xf>
    <xf numFmtId="169" fontId="22" fillId="4" borderId="12" xfId="0" applyNumberFormat="1" applyFont="1" applyFill="1" applyBorder="1" applyAlignment="1">
      <alignment horizontal="right" vertical="center"/>
    </xf>
    <xf numFmtId="0" fontId="4" fillId="4" borderId="22" xfId="0" applyFont="1" applyFill="1" applyBorder="1" applyAlignment="1">
      <alignment vertical="center" wrapText="1"/>
    </xf>
    <xf numFmtId="0" fontId="4" fillId="4" borderId="23" xfId="0" applyFont="1" applyFill="1" applyBorder="1" applyAlignment="1">
      <alignment vertical="center" wrapText="1"/>
    </xf>
    <xf numFmtId="9" fontId="20" fillId="0" borderId="12" xfId="0" applyNumberFormat="1" applyFont="1" applyBorder="1" applyAlignment="1">
      <alignment horizontal="center" vertical="center"/>
    </xf>
    <xf numFmtId="0" fontId="4" fillId="16" borderId="12" xfId="0" applyFont="1" applyFill="1" applyBorder="1" applyAlignment="1">
      <alignment vertical="top" wrapText="1"/>
    </xf>
    <xf numFmtId="170" fontId="4" fillId="10" borderId="12" xfId="0" applyNumberFormat="1" applyFont="1" applyFill="1" applyBorder="1" applyAlignment="1">
      <alignment horizontal="center" vertical="center" wrapText="1"/>
    </xf>
    <xf numFmtId="2" fontId="4" fillId="0" borderId="12" xfId="0" applyNumberFormat="1" applyFont="1" applyBorder="1" applyAlignment="1">
      <alignment horizontal="center" vertical="center" wrapText="1"/>
    </xf>
    <xf numFmtId="10" fontId="4" fillId="10" borderId="12" xfId="0" applyNumberFormat="1" applyFont="1" applyFill="1" applyBorder="1" applyAlignment="1">
      <alignment horizontal="center" vertical="center" wrapText="1"/>
    </xf>
    <xf numFmtId="0" fontId="4" fillId="0" borderId="12" xfId="0" applyFont="1" applyBorder="1" applyAlignment="1">
      <alignment vertical="center" wrapText="1"/>
    </xf>
    <xf numFmtId="0" fontId="7" fillId="18" borderId="12" xfId="0" applyFont="1" applyFill="1" applyBorder="1" applyAlignment="1">
      <alignment vertical="center" wrapText="1"/>
    </xf>
    <xf numFmtId="0" fontId="13" fillId="15" borderId="12" xfId="0" applyFont="1" applyFill="1" applyBorder="1" applyAlignment="1">
      <alignment horizontal="center" vertical="center" wrapText="1"/>
    </xf>
    <xf numFmtId="3" fontId="4" fillId="14" borderId="12" xfId="0" applyNumberFormat="1" applyFont="1" applyFill="1" applyBorder="1" applyAlignment="1">
      <alignment vertical="center" wrapText="1"/>
    </xf>
    <xf numFmtId="1" fontId="4" fillId="14" borderId="12" xfId="0" applyNumberFormat="1" applyFont="1" applyFill="1" applyBorder="1" applyAlignment="1">
      <alignment horizontal="center" vertical="center" wrapText="1"/>
    </xf>
    <xf numFmtId="0" fontId="4" fillId="14" borderId="12" xfId="0" applyFont="1" applyFill="1" applyBorder="1" applyAlignment="1">
      <alignment vertical="center" wrapText="1"/>
    </xf>
    <xf numFmtId="0" fontId="4" fillId="14" borderId="12" xfId="0" applyFont="1" applyFill="1" applyBorder="1" applyAlignment="1">
      <alignment horizontal="center" vertical="center" wrapText="1"/>
    </xf>
    <xf numFmtId="3" fontId="4" fillId="14" borderId="12" xfId="0" applyNumberFormat="1" applyFont="1" applyFill="1" applyBorder="1" applyAlignment="1">
      <alignment horizontal="center" vertical="center" wrapText="1"/>
    </xf>
    <xf numFmtId="171" fontId="13" fillId="14" borderId="12" xfId="0" applyNumberFormat="1" applyFont="1" applyFill="1" applyBorder="1" applyAlignment="1">
      <alignment vertical="center" wrapText="1"/>
    </xf>
    <xf numFmtId="0" fontId="4" fillId="14" borderId="22" xfId="0" applyFont="1" applyFill="1" applyBorder="1" applyAlignment="1">
      <alignment vertical="center" wrapText="1"/>
    </xf>
    <xf numFmtId="0" fontId="4" fillId="14" borderId="23" xfId="0" applyFont="1" applyFill="1" applyBorder="1" applyAlignment="1">
      <alignment vertical="center" wrapText="1"/>
    </xf>
    <xf numFmtId="0" fontId="18" fillId="16" borderId="12" xfId="0" applyFont="1" applyFill="1" applyBorder="1" applyAlignment="1">
      <alignment vertical="center" wrapText="1"/>
    </xf>
    <xf numFmtId="0" fontId="16" fillId="16" borderId="12" xfId="0" applyFont="1" applyFill="1" applyBorder="1" applyAlignment="1">
      <alignment horizontal="center" vertical="center"/>
    </xf>
    <xf numFmtId="168" fontId="4" fillId="10" borderId="12" xfId="0" applyNumberFormat="1" applyFont="1" applyFill="1" applyBorder="1" applyAlignment="1">
      <alignment horizontal="center" vertical="center" wrapText="1"/>
    </xf>
    <xf numFmtId="0" fontId="4" fillId="16" borderId="12" xfId="0" applyFont="1" applyFill="1" applyBorder="1" applyAlignment="1">
      <alignment vertical="center" wrapText="1"/>
    </xf>
    <xf numFmtId="9" fontId="16" fillId="16" borderId="12" xfId="0" applyNumberFormat="1" applyFont="1" applyFill="1" applyBorder="1" applyAlignment="1">
      <alignment horizontal="center" vertical="center"/>
    </xf>
    <xf numFmtId="165" fontId="4"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4" fillId="0" borderId="12" xfId="0" applyFont="1" applyBorder="1"/>
    <xf numFmtId="0" fontId="18" fillId="16" borderId="12" xfId="0" applyFont="1" applyFill="1" applyBorder="1" applyAlignment="1">
      <alignment horizontal="left" vertical="center" wrapText="1"/>
    </xf>
    <xf numFmtId="9" fontId="20" fillId="0" borderId="12" xfId="0" applyNumberFormat="1" applyFont="1" applyBorder="1" applyAlignment="1">
      <alignment horizontal="center" vertical="center" wrapText="1"/>
    </xf>
    <xf numFmtId="10" fontId="13" fillId="15" borderId="12" xfId="0" applyNumberFormat="1" applyFont="1" applyFill="1" applyBorder="1" applyAlignment="1">
      <alignment horizontal="center" vertical="center" wrapText="1"/>
    </xf>
    <xf numFmtId="0" fontId="7" fillId="16" borderId="12" xfId="0" applyFont="1" applyFill="1" applyBorder="1" applyAlignment="1">
      <alignment horizontal="left" vertical="center" wrapText="1"/>
    </xf>
    <xf numFmtId="172" fontId="25" fillId="16" borderId="12" xfId="0" applyNumberFormat="1" applyFont="1" applyFill="1" applyBorder="1" applyAlignment="1">
      <alignment horizontal="center" vertical="center"/>
    </xf>
    <xf numFmtId="0" fontId="4" fillId="0" borderId="34" xfId="0" applyFont="1" applyBorder="1" applyAlignment="1">
      <alignment vertical="center" wrapText="1"/>
    </xf>
    <xf numFmtId="0" fontId="4" fillId="0" borderId="35" xfId="0" applyFont="1" applyBorder="1" applyAlignment="1">
      <alignment vertical="center" wrapText="1"/>
    </xf>
    <xf numFmtId="0" fontId="26" fillId="4" borderId="12" xfId="0" applyFont="1" applyFill="1" applyBorder="1" applyAlignment="1">
      <alignment horizontal="center" vertical="center" wrapText="1"/>
    </xf>
    <xf numFmtId="164" fontId="26" fillId="4" borderId="12" xfId="0" applyNumberFormat="1" applyFont="1" applyFill="1" applyBorder="1" applyAlignment="1">
      <alignment horizontal="center" vertical="center" wrapText="1"/>
    </xf>
    <xf numFmtId="10" fontId="26" fillId="4" borderId="12" xfId="0" applyNumberFormat="1" applyFont="1" applyFill="1" applyBorder="1" applyAlignment="1">
      <alignment horizontal="center" vertical="center" wrapText="1"/>
    </xf>
    <xf numFmtId="9" fontId="26" fillId="10" borderId="12" xfId="0" applyNumberFormat="1" applyFont="1" applyFill="1" applyBorder="1" applyAlignment="1">
      <alignment horizontal="center" vertical="center" wrapText="1"/>
    </xf>
    <xf numFmtId="173" fontId="26" fillId="10" borderId="12" xfId="0" applyNumberFormat="1" applyFont="1" applyFill="1" applyBorder="1" applyAlignment="1">
      <alignment horizontal="center" vertical="center" wrapText="1"/>
    </xf>
    <xf numFmtId="173" fontId="26" fillId="19" borderId="12" xfId="0" applyNumberFormat="1" applyFont="1" applyFill="1" applyBorder="1" applyAlignment="1">
      <alignment horizontal="center" vertical="center" wrapText="1"/>
    </xf>
    <xf numFmtId="10" fontId="26" fillId="10" borderId="12" xfId="0" applyNumberFormat="1" applyFont="1" applyFill="1" applyBorder="1" applyAlignment="1">
      <alignment horizontal="center" vertical="center" wrapText="1"/>
    </xf>
    <xf numFmtId="165" fontId="27" fillId="4" borderId="12" xfId="0" applyNumberFormat="1" applyFont="1" applyFill="1" applyBorder="1" applyAlignment="1">
      <alignment vertical="center" wrapText="1"/>
    </xf>
    <xf numFmtId="173" fontId="26" fillId="4" borderId="12" xfId="0" applyNumberFormat="1" applyFont="1" applyFill="1" applyBorder="1" applyAlignment="1">
      <alignment horizontal="center" vertical="center" wrapText="1"/>
    </xf>
    <xf numFmtId="9" fontId="27" fillId="4" borderId="12" xfId="0" applyNumberFormat="1" applyFont="1" applyFill="1" applyBorder="1" applyAlignment="1">
      <alignment horizontal="center" vertical="center" wrapText="1"/>
    </xf>
    <xf numFmtId="10" fontId="27" fillId="4" borderId="12" xfId="0" applyNumberFormat="1" applyFont="1" applyFill="1" applyBorder="1" applyAlignment="1">
      <alignment vertical="center" wrapText="1"/>
    </xf>
    <xf numFmtId="3" fontId="27" fillId="4" borderId="12" xfId="0" applyNumberFormat="1" applyFont="1" applyFill="1" applyBorder="1" applyAlignment="1">
      <alignment vertical="center" wrapText="1"/>
    </xf>
    <xf numFmtId="0" fontId="28" fillId="4" borderId="12" xfId="0" applyFont="1" applyFill="1" applyBorder="1" applyAlignment="1">
      <alignment vertical="center" wrapText="1"/>
    </xf>
    <xf numFmtId="0" fontId="28" fillId="4" borderId="3"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13" fillId="0" borderId="0" xfId="0" applyFont="1" applyAlignment="1">
      <alignment horizontal="right" vertical="center"/>
    </xf>
    <xf numFmtId="0" fontId="28"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30" fillId="0" borderId="0" xfId="0" applyFont="1" applyAlignment="1">
      <alignment vertical="top"/>
    </xf>
    <xf numFmtId="0" fontId="30" fillId="0" borderId="0" xfId="0" applyFont="1" applyAlignment="1">
      <alignment horizontal="center" vertical="top"/>
    </xf>
    <xf numFmtId="0" fontId="7" fillId="0" borderId="0" xfId="0" applyFont="1" applyAlignment="1">
      <alignment vertical="top"/>
    </xf>
    <xf numFmtId="0" fontId="7" fillId="10" borderId="12" xfId="0" applyFont="1" applyFill="1" applyBorder="1" applyAlignment="1">
      <alignment vertical="top"/>
    </xf>
    <xf numFmtId="0" fontId="31" fillId="0" borderId="0" xfId="0" applyFont="1" applyAlignment="1">
      <alignment vertical="top"/>
    </xf>
    <xf numFmtId="0" fontId="32" fillId="0" borderId="0" xfId="0" applyFont="1" applyAlignment="1">
      <alignment horizontal="center" vertical="top" wrapText="1"/>
    </xf>
    <xf numFmtId="0" fontId="7" fillId="23" borderId="12" xfId="0" applyFont="1" applyFill="1" applyBorder="1" applyAlignment="1">
      <alignment vertical="top"/>
    </xf>
    <xf numFmtId="0" fontId="33" fillId="0" borderId="0" xfId="0" applyFont="1" applyAlignment="1">
      <alignment horizontal="right" vertical="top"/>
    </xf>
    <xf numFmtId="0" fontId="34" fillId="24" borderId="42" xfId="0" applyFont="1" applyFill="1" applyBorder="1" applyAlignment="1">
      <alignment vertical="top"/>
    </xf>
    <xf numFmtId="9" fontId="7" fillId="24" borderId="36" xfId="0" applyNumberFormat="1" applyFont="1" applyFill="1" applyBorder="1" applyAlignment="1">
      <alignment horizontal="center" vertical="top"/>
    </xf>
    <xf numFmtId="0" fontId="7" fillId="24" borderId="43" xfId="0" applyFont="1" applyFill="1" applyBorder="1" applyAlignment="1">
      <alignment vertical="top"/>
    </xf>
    <xf numFmtId="0" fontId="35" fillId="0" borderId="0" xfId="0" applyFont="1"/>
    <xf numFmtId="0" fontId="7" fillId="0" borderId="0" xfId="0" applyFont="1" applyAlignment="1">
      <alignment horizontal="center" vertical="top"/>
    </xf>
    <xf numFmtId="0" fontId="30" fillId="10" borderId="12" xfId="0" applyFont="1" applyFill="1" applyBorder="1" applyAlignment="1">
      <alignment horizontal="center" vertical="top" wrapText="1"/>
    </xf>
    <xf numFmtId="0" fontId="33" fillId="0" borderId="0" xfId="0" applyFont="1" applyAlignment="1">
      <alignment horizontal="center" vertical="top"/>
    </xf>
    <xf numFmtId="0" fontId="30" fillId="0" borderId="0" xfId="0" applyFont="1" applyAlignment="1">
      <alignment horizontal="right" vertical="top"/>
    </xf>
    <xf numFmtId="0" fontId="33" fillId="10" borderId="45" xfId="0" applyFont="1" applyFill="1" applyBorder="1" applyAlignment="1">
      <alignment horizontal="center" vertical="top"/>
    </xf>
    <xf numFmtId="0" fontId="30" fillId="0" borderId="47" xfId="0" applyFont="1" applyBorder="1" applyAlignment="1">
      <alignment horizontal="center" vertical="top" wrapText="1"/>
    </xf>
    <xf numFmtId="0" fontId="30" fillId="0" borderId="51" xfId="0" applyFont="1" applyBorder="1" applyAlignment="1">
      <alignment horizontal="center" vertical="top" wrapText="1"/>
    </xf>
    <xf numFmtId="0" fontId="30" fillId="0" borderId="6" xfId="0" applyFont="1" applyBorder="1" applyAlignment="1">
      <alignment horizontal="center" vertical="top"/>
    </xf>
    <xf numFmtId="0" fontId="30" fillId="0" borderId="6" xfId="0" applyFont="1" applyBorder="1" applyAlignment="1">
      <alignment vertical="top"/>
    </xf>
    <xf numFmtId="0" fontId="7" fillId="0" borderId="52" xfId="0" applyFont="1" applyBorder="1" applyAlignment="1">
      <alignment vertical="top"/>
    </xf>
    <xf numFmtId="0" fontId="30" fillId="0" borderId="39" xfId="0" applyFont="1" applyBorder="1" applyAlignment="1">
      <alignment horizontal="center" vertical="top"/>
    </xf>
    <xf numFmtId="0" fontId="30" fillId="0" borderId="39" xfId="0" applyFont="1" applyBorder="1" applyAlignment="1">
      <alignment vertical="top" wrapText="1"/>
    </xf>
    <xf numFmtId="0" fontId="30" fillId="10" borderId="3" xfId="0" applyFont="1" applyFill="1" applyBorder="1" applyAlignment="1">
      <alignment horizontal="center" vertical="top" wrapText="1"/>
    </xf>
    <xf numFmtId="0" fontId="30" fillId="25" borderId="37" xfId="0" applyFont="1" applyFill="1" applyBorder="1" applyAlignment="1">
      <alignment vertical="top"/>
    </xf>
    <xf numFmtId="0" fontId="30" fillId="0" borderId="50" xfId="0" applyFont="1" applyBorder="1" applyAlignment="1">
      <alignment vertical="top" wrapText="1"/>
    </xf>
    <xf numFmtId="0" fontId="30" fillId="0" borderId="49" xfId="0" applyFont="1" applyBorder="1" applyAlignment="1">
      <alignment horizontal="center" vertical="top" wrapText="1"/>
    </xf>
    <xf numFmtId="0" fontId="7" fillId="0" borderId="40" xfId="0" applyFont="1" applyBorder="1" applyAlignment="1">
      <alignment vertical="top"/>
    </xf>
    <xf numFmtId="0" fontId="37" fillId="0" borderId="39" xfId="0" applyFont="1" applyBorder="1" applyAlignment="1">
      <alignment vertical="top" wrapText="1"/>
    </xf>
    <xf numFmtId="0" fontId="7" fillId="0" borderId="50" xfId="0" applyFont="1" applyBorder="1" applyAlignment="1">
      <alignment vertical="top"/>
    </xf>
    <xf numFmtId="0" fontId="30" fillId="10" borderId="37" xfId="0" applyFont="1" applyFill="1" applyBorder="1" applyAlignment="1">
      <alignment vertical="top"/>
    </xf>
    <xf numFmtId="0" fontId="30" fillId="10" borderId="37" xfId="0" applyFont="1" applyFill="1" applyBorder="1" applyAlignment="1">
      <alignment horizontal="left" vertical="top" wrapText="1"/>
    </xf>
    <xf numFmtId="9" fontId="30" fillId="10" borderId="37" xfId="0" applyNumberFormat="1" applyFont="1" applyFill="1" applyBorder="1" applyAlignment="1">
      <alignment vertical="top"/>
    </xf>
    <xf numFmtId="9" fontId="30" fillId="25" borderId="36" xfId="0" applyNumberFormat="1" applyFont="1" applyFill="1" applyBorder="1" applyAlignment="1">
      <alignment vertical="top" wrapText="1"/>
    </xf>
    <xf numFmtId="0" fontId="30" fillId="10" borderId="36" xfId="0" applyFont="1" applyFill="1" applyBorder="1" applyAlignment="1">
      <alignment vertical="top" wrapText="1"/>
    </xf>
    <xf numFmtId="0" fontId="30" fillId="10" borderId="37" xfId="0" applyFont="1" applyFill="1" applyBorder="1" applyAlignment="1">
      <alignment horizontal="center" vertical="top"/>
    </xf>
    <xf numFmtId="0" fontId="30" fillId="10" borderId="37" xfId="0" applyFont="1" applyFill="1" applyBorder="1" applyAlignment="1">
      <alignment vertical="top" wrapText="1"/>
    </xf>
    <xf numFmtId="0" fontId="30" fillId="0" borderId="39" xfId="0" applyFont="1" applyBorder="1" applyAlignment="1">
      <alignment vertical="top"/>
    </xf>
    <xf numFmtId="9" fontId="30" fillId="25" borderId="1" xfId="0" applyNumberFormat="1" applyFont="1" applyFill="1" applyBorder="1" applyAlignment="1">
      <alignment horizontal="right" vertical="top"/>
    </xf>
    <xf numFmtId="0" fontId="7" fillId="0" borderId="38" xfId="0" applyFont="1" applyBorder="1" applyAlignment="1">
      <alignment vertical="top"/>
    </xf>
    <xf numFmtId="0" fontId="30" fillId="0" borderId="38" xfId="0" applyFont="1" applyBorder="1" applyAlignment="1">
      <alignment vertical="top" wrapText="1"/>
    </xf>
    <xf numFmtId="0" fontId="30" fillId="0" borderId="53" xfId="0" applyFont="1" applyBorder="1" applyAlignment="1">
      <alignment horizontal="center" vertical="top" wrapText="1"/>
    </xf>
    <xf numFmtId="0" fontId="38" fillId="0" borderId="4" xfId="0" applyFont="1" applyBorder="1" applyAlignment="1">
      <alignment vertical="top" wrapText="1"/>
    </xf>
    <xf numFmtId="0" fontId="30" fillId="0" borderId="52" xfId="0" applyFont="1" applyBorder="1" applyAlignment="1">
      <alignment horizontal="center" vertical="top" wrapText="1"/>
    </xf>
    <xf numFmtId="0" fontId="31" fillId="0" borderId="39" xfId="0" applyFont="1" applyBorder="1" applyAlignment="1">
      <alignment vertical="top" wrapText="1"/>
    </xf>
    <xf numFmtId="0" fontId="30" fillId="0" borderId="39" xfId="0" applyFont="1" applyBorder="1" applyAlignment="1">
      <alignment horizontal="center" vertical="top" wrapText="1"/>
    </xf>
    <xf numFmtId="0" fontId="30" fillId="0" borderId="4" xfId="0" applyFont="1" applyBorder="1" applyAlignment="1">
      <alignment vertical="top"/>
    </xf>
    <xf numFmtId="0" fontId="30" fillId="23" borderId="37" xfId="0" applyFont="1" applyFill="1" applyBorder="1" applyAlignment="1">
      <alignment vertical="top"/>
    </xf>
    <xf numFmtId="0" fontId="39" fillId="0" borderId="5" xfId="0" applyFont="1" applyBorder="1" applyAlignment="1">
      <alignment vertical="top" wrapText="1"/>
    </xf>
    <xf numFmtId="0" fontId="40" fillId="0" borderId="6" xfId="0" applyFont="1" applyBorder="1" applyAlignment="1">
      <alignment vertical="top" wrapText="1"/>
    </xf>
    <xf numFmtId="17" fontId="30" fillId="0" borderId="38" xfId="0" applyNumberFormat="1" applyFont="1" applyBorder="1" applyAlignment="1">
      <alignment vertical="top" wrapText="1"/>
    </xf>
    <xf numFmtId="0" fontId="41" fillId="0" borderId="40" xfId="0" applyFont="1" applyBorder="1" applyAlignment="1">
      <alignment vertical="top" wrapText="1"/>
    </xf>
    <xf numFmtId="0" fontId="41" fillId="0" borderId="0" xfId="0" applyFont="1" applyAlignment="1">
      <alignment horizontal="center" vertical="top" wrapText="1"/>
    </xf>
    <xf numFmtId="0" fontId="41" fillId="0" borderId="52" xfId="0" applyFont="1" applyBorder="1" applyAlignment="1">
      <alignment vertical="top" wrapText="1"/>
    </xf>
    <xf numFmtId="0" fontId="30" fillId="0" borderId="52" xfId="0" applyFont="1" applyBorder="1" applyAlignment="1">
      <alignment vertical="top" wrapText="1"/>
    </xf>
    <xf numFmtId="0" fontId="41" fillId="0" borderId="39" xfId="0" applyFont="1" applyBorder="1" applyAlignment="1">
      <alignment vertical="top" wrapText="1"/>
    </xf>
    <xf numFmtId="0" fontId="30" fillId="0" borderId="40" xfId="0" applyFont="1" applyBorder="1" applyAlignment="1">
      <alignment horizontal="center" vertical="top" wrapText="1"/>
    </xf>
    <xf numFmtId="0" fontId="30" fillId="0" borderId="38" xfId="0" applyFont="1" applyBorder="1" applyAlignment="1">
      <alignment horizontal="center" vertical="top" wrapText="1"/>
    </xf>
    <xf numFmtId="0" fontId="33" fillId="0" borderId="0" xfId="0" applyFont="1" applyAlignment="1">
      <alignment vertical="top"/>
    </xf>
    <xf numFmtId="0" fontId="30" fillId="0" borderId="49" xfId="0" applyFont="1" applyBorder="1" applyAlignment="1">
      <alignment vertical="top" wrapText="1"/>
    </xf>
    <xf numFmtId="0" fontId="7" fillId="0" borderId="52" xfId="0" applyFont="1" applyBorder="1" applyAlignment="1">
      <alignment vertical="top" wrapText="1"/>
    </xf>
    <xf numFmtId="0" fontId="42" fillId="0" borderId="39" xfId="0" applyFont="1" applyBorder="1" applyAlignment="1">
      <alignment vertical="top" wrapText="1"/>
    </xf>
    <xf numFmtId="3" fontId="4" fillId="27" borderId="12" xfId="0" applyNumberFormat="1" applyFont="1" applyFill="1" applyBorder="1" applyAlignment="1">
      <alignment vertical="top" wrapText="1"/>
    </xf>
    <xf numFmtId="9" fontId="4" fillId="26" borderId="12" xfId="0" applyNumberFormat="1" applyFont="1" applyFill="1" applyBorder="1" applyAlignment="1">
      <alignment horizontal="center" vertical="center" wrapText="1"/>
    </xf>
    <xf numFmtId="1" fontId="4" fillId="26" borderId="12" xfId="0" applyNumberFormat="1" applyFont="1" applyFill="1" applyBorder="1" applyAlignment="1">
      <alignment horizontal="center" vertical="center" wrapText="1"/>
    </xf>
    <xf numFmtId="0" fontId="13" fillId="28" borderId="12" xfId="0" applyFont="1" applyFill="1" applyBorder="1" applyAlignment="1">
      <alignment vertical="center" wrapText="1"/>
    </xf>
    <xf numFmtId="3" fontId="13" fillId="28" borderId="12" xfId="0" applyNumberFormat="1" applyFont="1" applyFill="1" applyBorder="1" applyAlignment="1">
      <alignment vertical="center" wrapText="1"/>
    </xf>
    <xf numFmtId="1" fontId="13" fillId="28" borderId="12" xfId="0" applyNumberFormat="1" applyFont="1" applyFill="1" applyBorder="1" applyAlignment="1">
      <alignment horizontal="center" vertical="center" wrapText="1"/>
    </xf>
    <xf numFmtId="168" fontId="7" fillId="29" borderId="12" xfId="0" applyNumberFormat="1" applyFont="1" applyFill="1" applyBorder="1" applyAlignment="1">
      <alignment horizontal="center" vertical="center" wrapText="1"/>
    </xf>
    <xf numFmtId="9" fontId="13" fillId="28" borderId="12" xfId="0" applyNumberFormat="1" applyFont="1" applyFill="1" applyBorder="1" applyAlignment="1">
      <alignment horizontal="center" vertical="center" wrapText="1"/>
    </xf>
    <xf numFmtId="0" fontId="13" fillId="28" borderId="12" xfId="0" applyFont="1" applyFill="1" applyBorder="1" applyAlignment="1">
      <alignment horizontal="center" vertical="center" wrapText="1"/>
    </xf>
    <xf numFmtId="3" fontId="13" fillId="28" borderId="12" xfId="0" applyNumberFormat="1" applyFont="1" applyFill="1" applyBorder="1" applyAlignment="1">
      <alignment horizontal="center" vertical="center" wrapText="1"/>
    </xf>
    <xf numFmtId="10" fontId="13" fillId="28" borderId="12" xfId="0" applyNumberFormat="1" applyFont="1" applyFill="1" applyBorder="1" applyAlignment="1">
      <alignment horizontal="right" vertical="center" wrapText="1"/>
    </xf>
    <xf numFmtId="165" fontId="13" fillId="28" borderId="12" xfId="0" applyNumberFormat="1" applyFont="1" applyFill="1" applyBorder="1" applyAlignment="1">
      <alignment vertical="center" wrapText="1"/>
    </xf>
    <xf numFmtId="0" fontId="13" fillId="28" borderId="22" xfId="0" applyFont="1" applyFill="1" applyBorder="1" applyAlignment="1">
      <alignment vertical="center" wrapText="1"/>
    </xf>
    <xf numFmtId="0" fontId="13" fillId="28" borderId="23" xfId="0" applyFont="1" applyFill="1" applyBorder="1" applyAlignment="1">
      <alignment vertical="center" wrapText="1"/>
    </xf>
    <xf numFmtId="0" fontId="7" fillId="28" borderId="12" xfId="0" applyFont="1" applyFill="1" applyBorder="1" applyAlignment="1">
      <alignment horizontal="center" vertical="center" wrapText="1"/>
    </xf>
    <xf numFmtId="0" fontId="0" fillId="30" borderId="0" xfId="0" applyFill="1"/>
    <xf numFmtId="0" fontId="4" fillId="16" borderId="12" xfId="1" applyNumberFormat="1" applyFont="1" applyFill="1" applyBorder="1" applyAlignment="1">
      <alignment horizontal="center" vertical="center"/>
    </xf>
    <xf numFmtId="0" fontId="45" fillId="16" borderId="12" xfId="0" applyFont="1" applyFill="1" applyBorder="1" applyAlignment="1">
      <alignment horizontal="left" vertical="center" wrapText="1"/>
    </xf>
    <xf numFmtId="0" fontId="48" fillId="0" borderId="12" xfId="0" applyFont="1" applyBorder="1" applyAlignment="1">
      <alignment horizontal="left" vertical="center" wrapText="1"/>
    </xf>
    <xf numFmtId="0" fontId="45" fillId="0" borderId="12" xfId="0" applyFont="1" applyBorder="1" applyAlignment="1">
      <alignment vertical="center" wrapText="1"/>
    </xf>
    <xf numFmtId="0" fontId="46" fillId="0" borderId="12" xfId="0" applyFont="1" applyBorder="1" applyAlignment="1">
      <alignment horizontal="center" vertical="center" wrapText="1"/>
    </xf>
    <xf numFmtId="0" fontId="47" fillId="0" borderId="17" xfId="0" applyFont="1" applyBorder="1" applyAlignment="1">
      <alignment wrapText="1"/>
    </xf>
    <xf numFmtId="0" fontId="47" fillId="0" borderId="18" xfId="0" applyFont="1" applyBorder="1" applyAlignment="1">
      <alignment wrapText="1"/>
    </xf>
    <xf numFmtId="174" fontId="53" fillId="0" borderId="55" xfId="2" applyNumberFormat="1" applyFont="1" applyBorder="1" applyAlignment="1">
      <alignment horizontal="center"/>
    </xf>
    <xf numFmtId="174" fontId="53" fillId="0" borderId="55" xfId="2" applyNumberFormat="1" applyFont="1" applyFill="1" applyBorder="1" applyAlignment="1">
      <alignment horizontal="center"/>
    </xf>
    <xf numFmtId="172" fontId="51" fillId="0" borderId="55" xfId="2" applyNumberFormat="1" applyFont="1" applyFill="1" applyBorder="1" applyAlignment="1">
      <alignment horizontal="center"/>
    </xf>
    <xf numFmtId="174" fontId="53" fillId="0" borderId="55" xfId="2" applyNumberFormat="1" applyFont="1" applyBorder="1"/>
    <xf numFmtId="0" fontId="51" fillId="31" borderId="62" xfId="0" applyFont="1" applyFill="1" applyBorder="1" applyAlignment="1">
      <alignment vertical="center" wrapText="1"/>
    </xf>
    <xf numFmtId="0" fontId="53" fillId="0" borderId="55" xfId="0" quotePrefix="1" applyFont="1" applyBorder="1" applyAlignment="1">
      <alignment horizontal="left"/>
    </xf>
    <xf numFmtId="0" fontId="53" fillId="0" borderId="55" xfId="0" quotePrefix="1" applyFont="1" applyBorder="1" applyAlignment="1">
      <alignment horizontal="center"/>
    </xf>
    <xf numFmtId="43" fontId="53" fillId="0" borderId="55" xfId="2" quotePrefix="1" applyFont="1" applyFill="1" applyBorder="1" applyAlignment="1">
      <alignment horizontal="left"/>
    </xf>
    <xf numFmtId="0" fontId="53" fillId="31" borderId="62" xfId="0" applyFont="1" applyFill="1" applyBorder="1" applyAlignment="1">
      <alignment vertical="center" wrapText="1"/>
    </xf>
    <xf numFmtId="0" fontId="53" fillId="0" borderId="62" xfId="0" applyFont="1" applyBorder="1" applyAlignment="1">
      <alignment vertical="center" wrapText="1"/>
    </xf>
    <xf numFmtId="0" fontId="53" fillId="0" borderId="62" xfId="0" applyFont="1" applyBorder="1" applyAlignment="1">
      <alignment vertical="top" wrapText="1"/>
    </xf>
    <xf numFmtId="49" fontId="60" fillId="0" borderId="79" xfId="3" applyNumberFormat="1" applyFont="1" applyBorder="1" applyAlignment="1">
      <alignment vertical="center" wrapText="1"/>
    </xf>
    <xf numFmtId="0" fontId="60" fillId="0" borderId="79" xfId="3" applyFont="1" applyBorder="1" applyAlignment="1">
      <alignment vertical="center" wrapText="1"/>
    </xf>
    <xf numFmtId="49" fontId="50" fillId="0" borderId="80" xfId="3" applyNumberFormat="1" applyFont="1" applyBorder="1" applyAlignment="1">
      <alignment horizontal="center" vertical="center" wrapText="1"/>
    </xf>
    <xf numFmtId="49" fontId="60" fillId="33" borderId="80" xfId="3" applyNumberFormat="1" applyFont="1" applyFill="1" applyBorder="1" applyAlignment="1">
      <alignment horizontal="center" vertical="center" wrapText="1"/>
    </xf>
    <xf numFmtId="0" fontId="49" fillId="0" borderId="0" xfId="0" applyFont="1" applyAlignment="1">
      <alignment horizontal="center" wrapText="1"/>
    </xf>
    <xf numFmtId="49" fontId="60" fillId="34" borderId="80" xfId="3" applyNumberFormat="1" applyFont="1" applyFill="1" applyBorder="1" applyAlignment="1">
      <alignment horizontal="center" vertical="center"/>
    </xf>
    <xf numFmtId="0" fontId="60" fillId="34" borderId="80" xfId="3" applyFont="1" applyFill="1" applyBorder="1" applyAlignment="1">
      <alignment horizontal="left" vertical="center"/>
    </xf>
    <xf numFmtId="175" fontId="60" fillId="0" borderId="80" xfId="2" applyNumberFormat="1" applyFont="1" applyFill="1" applyBorder="1" applyAlignment="1">
      <alignment horizontal="right" vertical="center"/>
    </xf>
    <xf numFmtId="175" fontId="60" fillId="34" borderId="80" xfId="2" applyNumberFormat="1" applyFont="1" applyFill="1" applyBorder="1" applyAlignment="1">
      <alignment horizontal="right" vertical="center"/>
    </xf>
    <xf numFmtId="49" fontId="60" fillId="0" borderId="80" xfId="3" applyNumberFormat="1" applyFont="1" applyBorder="1" applyAlignment="1">
      <alignment horizontal="left" vertical="center"/>
    </xf>
    <xf numFmtId="0" fontId="49" fillId="0" borderId="0" xfId="0" applyFont="1"/>
    <xf numFmtId="49" fontId="60" fillId="30" borderId="80" xfId="3" applyNumberFormat="1" applyFont="1" applyFill="1" applyBorder="1" applyAlignment="1">
      <alignment horizontal="center" vertical="center"/>
    </xf>
    <xf numFmtId="0" fontId="60" fillId="30" borderId="80" xfId="3" applyFont="1" applyFill="1" applyBorder="1" applyAlignment="1">
      <alignment horizontal="left" vertical="center"/>
    </xf>
    <xf numFmtId="175" fontId="60" fillId="30" borderId="80" xfId="2" applyNumberFormat="1" applyFont="1" applyFill="1" applyBorder="1" applyAlignment="1">
      <alignment horizontal="right" vertical="center"/>
    </xf>
    <xf numFmtId="49" fontId="60" fillId="30" borderId="80" xfId="3" applyNumberFormat="1" applyFont="1" applyFill="1" applyBorder="1" applyAlignment="1">
      <alignment horizontal="left" vertical="center"/>
    </xf>
    <xf numFmtId="0" fontId="49" fillId="30" borderId="0" xfId="0" applyFont="1" applyFill="1"/>
    <xf numFmtId="49" fontId="60" fillId="0" borderId="80" xfId="3" applyNumberFormat="1" applyFont="1" applyBorder="1" applyAlignment="1">
      <alignment horizontal="center" vertical="center"/>
    </xf>
    <xf numFmtId="0" fontId="60" fillId="0" borderId="80" xfId="3" applyFont="1" applyBorder="1" applyAlignment="1">
      <alignment horizontal="left" vertical="center"/>
    </xf>
    <xf numFmtId="9" fontId="60" fillId="0" borderId="80" xfId="1" applyFont="1" applyFill="1" applyBorder="1" applyAlignment="1">
      <alignment horizontal="right" vertical="center"/>
    </xf>
    <xf numFmtId="176" fontId="60" fillId="34" borderId="80" xfId="2" applyNumberFormat="1" applyFont="1" applyFill="1" applyBorder="1" applyAlignment="1">
      <alignment horizontal="left" vertical="center"/>
    </xf>
    <xf numFmtId="0" fontId="60" fillId="33" borderId="80" xfId="3" applyFont="1" applyFill="1" applyBorder="1" applyAlignment="1">
      <alignment horizontal="left" vertical="center"/>
    </xf>
    <xf numFmtId="49" fontId="60" fillId="0" borderId="32" xfId="3" applyNumberFormat="1" applyFont="1" applyAlignment="1">
      <alignment horizontal="left" vertical="center"/>
    </xf>
    <xf numFmtId="49" fontId="60" fillId="0" borderId="32" xfId="3" applyNumberFormat="1" applyFont="1" applyAlignment="1">
      <alignment horizontal="center" vertical="center"/>
    </xf>
    <xf numFmtId="0" fontId="60" fillId="0" borderId="32" xfId="3" applyFont="1" applyAlignment="1">
      <alignment horizontal="left" vertical="center"/>
    </xf>
    <xf numFmtId="175" fontId="60" fillId="0" borderId="32" xfId="2" applyNumberFormat="1" applyFont="1" applyFill="1" applyBorder="1" applyAlignment="1">
      <alignment horizontal="right" vertical="center"/>
    </xf>
    <xf numFmtId="10" fontId="60" fillId="0" borderId="32" xfId="1" applyNumberFormat="1" applyFont="1" applyFill="1" applyBorder="1" applyAlignment="1">
      <alignment horizontal="right" vertical="center"/>
    </xf>
    <xf numFmtId="0" fontId="60" fillId="0" borderId="32" xfId="3" applyFont="1" applyAlignment="1">
      <alignment horizontal="center" vertical="center"/>
    </xf>
    <xf numFmtId="43" fontId="60" fillId="0" borderId="32" xfId="2" applyFont="1" applyFill="1" applyBorder="1" applyAlignment="1">
      <alignment horizontal="right" vertical="center"/>
    </xf>
    <xf numFmtId="49" fontId="60" fillId="0" borderId="76" xfId="3" applyNumberFormat="1" applyFont="1" applyBorder="1" applyAlignment="1">
      <alignment horizontal="left" vertical="center"/>
    </xf>
    <xf numFmtId="43" fontId="60" fillId="0" borderId="80" xfId="2" applyFont="1" applyFill="1" applyBorder="1" applyAlignment="1">
      <alignment horizontal="right" vertical="center"/>
    </xf>
    <xf numFmtId="10" fontId="60" fillId="0" borderId="80" xfId="1" applyNumberFormat="1" applyFont="1" applyFill="1" applyBorder="1" applyAlignment="1">
      <alignment horizontal="right" vertical="center"/>
    </xf>
    <xf numFmtId="0" fontId="60" fillId="0" borderId="80" xfId="3" applyFont="1" applyBorder="1" applyAlignment="1">
      <alignment horizontal="center" vertical="center"/>
    </xf>
    <xf numFmtId="43" fontId="60" fillId="0" borderId="80" xfId="2" applyFont="1" applyFill="1" applyBorder="1" applyAlignment="1">
      <alignment horizontal="left" vertical="center"/>
    </xf>
    <xf numFmtId="10" fontId="60" fillId="0" borderId="80" xfId="1" applyNumberFormat="1" applyFont="1" applyFill="1" applyBorder="1" applyAlignment="1">
      <alignment horizontal="left" vertical="center"/>
    </xf>
    <xf numFmtId="176" fontId="60" fillId="0" borderId="80" xfId="2" applyNumberFormat="1" applyFont="1" applyFill="1" applyBorder="1" applyAlignment="1">
      <alignment horizontal="left" vertical="center"/>
    </xf>
    <xf numFmtId="9" fontId="4" fillId="35" borderId="12" xfId="0" applyNumberFormat="1" applyFont="1" applyFill="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54" fillId="9" borderId="12" xfId="0" applyFont="1" applyFill="1" applyBorder="1" applyAlignment="1">
      <alignment horizontal="center" vertical="center" wrapText="1"/>
    </xf>
    <xf numFmtId="0" fontId="13" fillId="37" borderId="12" xfId="0" applyFont="1" applyFill="1" applyBorder="1" applyAlignment="1">
      <alignment horizontal="center" vertical="center" wrapText="1"/>
    </xf>
    <xf numFmtId="0" fontId="54" fillId="9" borderId="12" xfId="0" applyFont="1" applyFill="1" applyBorder="1" applyAlignment="1">
      <alignment vertical="center" wrapText="1"/>
    </xf>
    <xf numFmtId="0" fontId="54" fillId="10" borderId="12" xfId="0" applyFont="1" applyFill="1" applyBorder="1" applyAlignment="1">
      <alignment horizontal="center" vertical="center" wrapText="1"/>
    </xf>
    <xf numFmtId="0" fontId="54" fillId="11" borderId="12" xfId="0" applyFont="1" applyFill="1" applyBorder="1" applyAlignment="1">
      <alignment horizontal="center" vertical="center" wrapText="1"/>
    </xf>
    <xf numFmtId="0" fontId="54" fillId="37" borderId="12" xfId="0" applyFont="1" applyFill="1" applyBorder="1" applyAlignment="1">
      <alignment horizontal="center" vertical="center" wrapText="1"/>
    </xf>
    <xf numFmtId="0" fontId="13" fillId="40" borderId="12" xfId="0" applyFont="1" applyFill="1" applyBorder="1" applyAlignment="1">
      <alignment vertical="center" wrapText="1"/>
    </xf>
    <xf numFmtId="3" fontId="13" fillId="40" borderId="12" xfId="0" applyNumberFormat="1" applyFont="1" applyFill="1" applyBorder="1" applyAlignment="1">
      <alignment vertical="center" wrapText="1"/>
    </xf>
    <xf numFmtId="1" fontId="13" fillId="40" borderId="12" xfId="0" applyNumberFormat="1" applyFont="1" applyFill="1" applyBorder="1" applyAlignment="1">
      <alignment horizontal="center" vertical="center" wrapText="1"/>
    </xf>
    <xf numFmtId="164" fontId="13" fillId="40" borderId="12" xfId="0" applyNumberFormat="1" applyFont="1" applyFill="1" applyBorder="1" applyAlignment="1">
      <alignment horizontal="center" vertical="center" wrapText="1"/>
    </xf>
    <xf numFmtId="9" fontId="13" fillId="40" borderId="12" xfId="0" applyNumberFormat="1" applyFont="1" applyFill="1" applyBorder="1" applyAlignment="1">
      <alignment horizontal="center" vertical="center" wrapText="1"/>
    </xf>
    <xf numFmtId="10" fontId="13" fillId="40" borderId="12" xfId="0" applyNumberFormat="1" applyFont="1" applyFill="1" applyBorder="1" applyAlignment="1">
      <alignment vertical="center" wrapText="1"/>
    </xf>
    <xf numFmtId="3" fontId="13" fillId="40" borderId="12" xfId="0" applyNumberFormat="1" applyFont="1" applyFill="1" applyBorder="1" applyAlignment="1">
      <alignment horizontal="center" vertical="center" wrapText="1"/>
    </xf>
    <xf numFmtId="9" fontId="13" fillId="41" borderId="12" xfId="0" applyNumberFormat="1" applyFont="1" applyFill="1" applyBorder="1" applyAlignment="1">
      <alignment horizontal="center" vertical="center" wrapText="1"/>
    </xf>
    <xf numFmtId="10" fontId="13" fillId="40" borderId="43" xfId="0" applyNumberFormat="1" applyFont="1" applyFill="1" applyBorder="1" applyAlignment="1">
      <alignment horizontal="right" vertical="center" wrapText="1"/>
    </xf>
    <xf numFmtId="165" fontId="13" fillId="40" borderId="12" xfId="0" applyNumberFormat="1" applyFont="1" applyFill="1" applyBorder="1" applyAlignment="1">
      <alignment vertical="center" wrapText="1"/>
    </xf>
    <xf numFmtId="0" fontId="13" fillId="40" borderId="22" xfId="0" applyFont="1" applyFill="1" applyBorder="1" applyAlignment="1">
      <alignment vertical="center" wrapText="1"/>
    </xf>
    <xf numFmtId="0" fontId="13" fillId="40" borderId="23" xfId="0" applyFont="1" applyFill="1" applyBorder="1" applyAlignment="1">
      <alignment vertical="center" wrapText="1"/>
    </xf>
    <xf numFmtId="0" fontId="7" fillId="40" borderId="12" xfId="0" applyFont="1" applyFill="1" applyBorder="1" applyAlignment="1">
      <alignment horizontal="center" vertical="center" wrapText="1"/>
    </xf>
    <xf numFmtId="0" fontId="0" fillId="42" borderId="0" xfId="0" applyFill="1"/>
    <xf numFmtId="14" fontId="45" fillId="0" borderId="12" xfId="0" applyNumberFormat="1" applyFont="1" applyBorder="1" applyAlignment="1">
      <alignment vertical="center" wrapText="1"/>
    </xf>
    <xf numFmtId="0" fontId="4" fillId="15" borderId="12" xfId="0" applyFont="1" applyFill="1" applyBorder="1" applyAlignment="1">
      <alignment vertical="center" wrapText="1"/>
    </xf>
    <xf numFmtId="14" fontId="4" fillId="0" borderId="12" xfId="0" applyNumberFormat="1" applyFont="1" applyBorder="1" applyAlignment="1">
      <alignment vertical="center" wrapText="1"/>
    </xf>
    <xf numFmtId="14" fontId="4" fillId="43" borderId="12" xfId="0" applyNumberFormat="1" applyFont="1" applyFill="1" applyBorder="1" applyAlignment="1">
      <alignment vertical="center" wrapText="1"/>
    </xf>
    <xf numFmtId="44" fontId="13" fillId="14" borderId="12" xfId="4" applyFont="1" applyFill="1" applyBorder="1" applyAlignment="1">
      <alignment horizontal="right" vertical="center" wrapText="1"/>
    </xf>
    <xf numFmtId="44" fontId="54" fillId="9" borderId="12" xfId="4" applyFont="1" applyFill="1" applyBorder="1" applyAlignment="1">
      <alignment horizontal="center" vertical="center" wrapText="1"/>
    </xf>
    <xf numFmtId="44" fontId="15" fillId="9" borderId="12" xfId="4" applyFont="1" applyFill="1" applyBorder="1" applyAlignment="1">
      <alignment horizontal="center" vertical="center" wrapText="1"/>
    </xf>
    <xf numFmtId="44" fontId="4" fillId="15" borderId="12" xfId="4" applyFont="1" applyFill="1" applyBorder="1" applyAlignment="1">
      <alignment vertical="center" wrapText="1"/>
    </xf>
    <xf numFmtId="44" fontId="13" fillId="40" borderId="12" xfId="4" applyFont="1" applyFill="1" applyBorder="1" applyAlignment="1">
      <alignment vertical="center" wrapText="1"/>
    </xf>
    <xf numFmtId="44" fontId="4" fillId="0" borderId="12" xfId="4" applyFont="1" applyBorder="1" applyAlignment="1">
      <alignment vertical="center" wrapText="1"/>
    </xf>
    <xf numFmtId="44" fontId="13" fillId="18" borderId="12" xfId="4" applyFont="1" applyFill="1" applyBorder="1" applyAlignment="1">
      <alignment vertical="center" wrapText="1"/>
    </xf>
    <xf numFmtId="44" fontId="13" fillId="4" borderId="12" xfId="4" applyFont="1" applyFill="1" applyBorder="1" applyAlignment="1">
      <alignment vertical="center" wrapText="1"/>
    </xf>
    <xf numFmtId="44" fontId="13" fillId="15" borderId="12" xfId="4" applyFont="1" applyFill="1" applyBorder="1" applyAlignment="1">
      <alignment vertical="center" wrapText="1"/>
    </xf>
    <xf numFmtId="44" fontId="13" fillId="14" borderId="12" xfId="4" applyFont="1" applyFill="1" applyBorder="1" applyAlignment="1">
      <alignment vertical="center" wrapText="1"/>
    </xf>
    <xf numFmtId="44" fontId="47" fillId="0" borderId="17" xfId="4" applyFont="1" applyBorder="1" applyAlignment="1">
      <alignment wrapText="1"/>
    </xf>
    <xf numFmtId="44" fontId="4" fillId="4" borderId="12" xfId="4" applyFont="1" applyFill="1" applyBorder="1" applyAlignment="1">
      <alignment vertical="center" wrapText="1"/>
    </xf>
    <xf numFmtId="44" fontId="13" fillId="14" borderId="12" xfId="4" applyFont="1" applyFill="1" applyBorder="1" applyAlignment="1">
      <alignment horizontal="center" vertical="center" wrapText="1"/>
    </xf>
    <xf numFmtId="44" fontId="4" fillId="14" borderId="12" xfId="4" applyFont="1" applyFill="1" applyBorder="1" applyAlignment="1">
      <alignment vertical="center" wrapText="1"/>
    </xf>
    <xf numFmtId="44" fontId="13" fillId="28" borderId="12" xfId="4" applyFont="1" applyFill="1" applyBorder="1" applyAlignment="1">
      <alignment vertical="center" wrapText="1"/>
    </xf>
    <xf numFmtId="44" fontId="26" fillId="4" borderId="12" xfId="4" applyFont="1" applyFill="1" applyBorder="1" applyAlignment="1">
      <alignment horizontal="center" vertical="center" wrapText="1"/>
    </xf>
    <xf numFmtId="44" fontId="4" fillId="0" borderId="0" xfId="4" applyFont="1" applyAlignment="1">
      <alignment vertical="center" wrapText="1"/>
    </xf>
    <xf numFmtId="44" fontId="13" fillId="0" borderId="0" xfId="4" applyFont="1" applyAlignment="1">
      <alignment horizontal="left" vertical="center" wrapText="1"/>
    </xf>
    <xf numFmtId="44" fontId="0" fillId="0" borderId="0" xfId="4" applyFont="1" applyAlignment="1"/>
    <xf numFmtId="177" fontId="13" fillId="4" borderId="12" xfId="4" applyNumberFormat="1" applyFont="1" applyFill="1" applyBorder="1" applyAlignment="1">
      <alignment vertical="center" wrapText="1"/>
    </xf>
    <xf numFmtId="4" fontId="13" fillId="40" borderId="12" xfId="0" applyNumberFormat="1" applyFont="1" applyFill="1" applyBorder="1" applyAlignment="1">
      <alignment vertical="center" wrapText="1"/>
    </xf>
    <xf numFmtId="10" fontId="27" fillId="10" borderId="12" xfId="0" applyNumberFormat="1" applyFont="1" applyFill="1" applyBorder="1" applyAlignment="1">
      <alignment horizontal="center" vertical="center" wrapText="1"/>
    </xf>
    <xf numFmtId="10" fontId="54" fillId="38" borderId="12" xfId="0" applyNumberFormat="1" applyFont="1" applyFill="1" applyBorder="1" applyAlignment="1">
      <alignment horizontal="center" vertical="center" wrapText="1"/>
    </xf>
    <xf numFmtId="10" fontId="13" fillId="38" borderId="12" xfId="0" applyNumberFormat="1" applyFont="1" applyFill="1" applyBorder="1" applyAlignment="1">
      <alignment horizontal="center" vertical="center" wrapText="1"/>
    </xf>
    <xf numFmtId="10" fontId="13" fillId="14" borderId="12" xfId="0" applyNumberFormat="1" applyFont="1" applyFill="1" applyBorder="1" applyAlignment="1">
      <alignment horizontal="center" vertical="center" wrapText="1"/>
    </xf>
    <xf numFmtId="10" fontId="13" fillId="40" borderId="12" xfId="0" applyNumberFormat="1" applyFont="1" applyFill="1" applyBorder="1" applyAlignment="1">
      <alignment horizontal="center" vertical="center" wrapText="1"/>
    </xf>
    <xf numFmtId="10" fontId="13" fillId="18" borderId="12" xfId="0" applyNumberFormat="1" applyFont="1" applyFill="1" applyBorder="1" applyAlignment="1">
      <alignment horizontal="center" vertical="center" wrapText="1"/>
    </xf>
    <xf numFmtId="10" fontId="13" fillId="4" borderId="12" xfId="0" applyNumberFormat="1" applyFont="1" applyFill="1" applyBorder="1" applyAlignment="1">
      <alignment horizontal="center" vertical="center" wrapText="1"/>
    </xf>
    <xf numFmtId="10" fontId="4" fillId="4" borderId="12" xfId="0" applyNumberFormat="1" applyFont="1" applyFill="1" applyBorder="1" applyAlignment="1">
      <alignment horizontal="center" vertical="center" wrapText="1"/>
    </xf>
    <xf numFmtId="10" fontId="13" fillId="28" borderId="12" xfId="0" applyNumberFormat="1" applyFont="1" applyFill="1" applyBorder="1" applyAlignment="1">
      <alignment horizontal="center" vertical="center" wrapText="1"/>
    </xf>
    <xf numFmtId="10" fontId="4" fillId="0" borderId="0" xfId="0" applyNumberFormat="1" applyFont="1" applyAlignment="1">
      <alignment horizontal="center" vertical="center" wrapText="1"/>
    </xf>
    <xf numFmtId="10" fontId="0" fillId="0" borderId="0" xfId="0" applyNumberFormat="1"/>
    <xf numFmtId="0" fontId="24" fillId="20" borderId="81" xfId="0" applyFont="1" applyFill="1" applyBorder="1" applyAlignment="1">
      <alignment horizontal="center" vertical="center" wrapText="1"/>
    </xf>
    <xf numFmtId="0" fontId="61" fillId="20" borderId="81" xfId="0" applyFont="1" applyFill="1" applyBorder="1" applyAlignment="1">
      <alignment horizontal="center" vertical="center" wrapText="1"/>
    </xf>
    <xf numFmtId="0" fontId="24" fillId="21" borderId="81" xfId="0" applyFont="1" applyFill="1" applyBorder="1" applyAlignment="1">
      <alignment horizontal="left" vertical="center" wrapText="1"/>
    </xf>
    <xf numFmtId="10" fontId="24" fillId="21" borderId="81" xfId="0" applyNumberFormat="1" applyFont="1" applyFill="1" applyBorder="1" applyAlignment="1">
      <alignment horizontal="center" vertical="center" wrapText="1"/>
    </xf>
    <xf numFmtId="0" fontId="24" fillId="22" borderId="81" xfId="0" applyFont="1" applyFill="1" applyBorder="1" applyAlignment="1">
      <alignment horizontal="left" vertical="center" wrapText="1"/>
    </xf>
    <xf numFmtId="10" fontId="24" fillId="22" borderId="81" xfId="0" applyNumberFormat="1" applyFont="1" applyFill="1" applyBorder="1" applyAlignment="1">
      <alignment horizontal="center" vertical="center" wrapText="1"/>
    </xf>
    <xf numFmtId="0" fontId="18" fillId="0" borderId="81" xfId="0" applyFont="1" applyBorder="1" applyAlignment="1">
      <alignment horizontal="left" vertical="center" wrapText="1"/>
    </xf>
    <xf numFmtId="10" fontId="18" fillId="0" borderId="81" xfId="0" applyNumberFormat="1" applyFont="1" applyBorder="1" applyAlignment="1">
      <alignment horizontal="center" vertical="center" wrapText="1"/>
    </xf>
    <xf numFmtId="10" fontId="7" fillId="0" borderId="81" xfId="0" applyNumberFormat="1" applyFont="1" applyBorder="1" applyAlignment="1">
      <alignment horizontal="center" vertical="center"/>
    </xf>
    <xf numFmtId="0" fontId="24" fillId="44" borderId="81" xfId="0" applyFont="1" applyFill="1" applyBorder="1" applyAlignment="1">
      <alignment horizontal="left" vertical="center" wrapText="1"/>
    </xf>
    <xf numFmtId="164" fontId="24" fillId="44" borderId="81" xfId="0" applyNumberFormat="1" applyFont="1" applyFill="1" applyBorder="1" applyAlignment="1">
      <alignment horizontal="center" vertical="center" wrapText="1"/>
    </xf>
    <xf numFmtId="10" fontId="24" fillId="44" borderId="81" xfId="0" applyNumberFormat="1" applyFont="1" applyFill="1" applyBorder="1" applyAlignment="1">
      <alignment horizontal="center" vertical="center" wrapText="1"/>
    </xf>
    <xf numFmtId="10" fontId="7" fillId="45" borderId="81" xfId="0" applyNumberFormat="1" applyFont="1" applyFill="1" applyBorder="1" applyAlignment="1">
      <alignment horizontal="center" vertical="center"/>
    </xf>
    <xf numFmtId="9" fontId="18" fillId="0" borderId="81" xfId="0" applyNumberFormat="1" applyFont="1" applyBorder="1" applyAlignment="1">
      <alignment horizontal="center" vertical="center" wrapText="1"/>
    </xf>
    <xf numFmtId="164" fontId="18" fillId="0" borderId="81" xfId="0" applyNumberFormat="1" applyFont="1" applyBorder="1" applyAlignment="1">
      <alignment horizontal="center" vertical="center" wrapText="1"/>
    </xf>
    <xf numFmtId="164" fontId="24" fillId="22" borderId="81" xfId="0" applyNumberFormat="1" applyFont="1" applyFill="1" applyBorder="1" applyAlignment="1">
      <alignment horizontal="center" vertical="center" wrapText="1"/>
    </xf>
    <xf numFmtId="164" fontId="24" fillId="21" borderId="81" xfId="0" applyNumberFormat="1" applyFont="1" applyFill="1" applyBorder="1" applyAlignment="1">
      <alignment horizontal="center" vertical="center" wrapText="1"/>
    </xf>
    <xf numFmtId="164" fontId="18" fillId="21" borderId="81" xfId="0" applyNumberFormat="1" applyFont="1" applyFill="1" applyBorder="1" applyAlignment="1">
      <alignment horizontal="center" vertical="center" wrapText="1"/>
    </xf>
    <xf numFmtId="164" fontId="18" fillId="22" borderId="81" xfId="0" applyNumberFormat="1" applyFont="1" applyFill="1" applyBorder="1" applyAlignment="1">
      <alignment horizontal="center" vertical="center" wrapText="1"/>
    </xf>
    <xf numFmtId="10" fontId="18" fillId="22" borderId="81" xfId="0" applyNumberFormat="1" applyFont="1" applyFill="1" applyBorder="1" applyAlignment="1">
      <alignment horizontal="center" vertical="center" wrapText="1"/>
    </xf>
    <xf numFmtId="0" fontId="24" fillId="21" borderId="81" xfId="0" applyFont="1" applyFill="1" applyBorder="1" applyAlignment="1">
      <alignment horizontal="center" vertical="center" wrapText="1"/>
    </xf>
    <xf numFmtId="10" fontId="7" fillId="42" borderId="81" xfId="0" applyNumberFormat="1" applyFont="1" applyFill="1" applyBorder="1" applyAlignment="1">
      <alignment horizontal="center" vertical="center"/>
    </xf>
    <xf numFmtId="10" fontId="7" fillId="43" borderId="81" xfId="0" applyNumberFormat="1" applyFont="1" applyFill="1" applyBorder="1" applyAlignment="1">
      <alignment horizontal="center" vertical="center"/>
    </xf>
    <xf numFmtId="164" fontId="18" fillId="33" borderId="81" xfId="0" applyNumberFormat="1" applyFont="1" applyFill="1" applyBorder="1" applyAlignment="1">
      <alignment horizontal="center" vertical="center" wrapText="1"/>
    </xf>
    <xf numFmtId="164" fontId="24" fillId="46" borderId="81" xfId="0" applyNumberFormat="1" applyFont="1" applyFill="1" applyBorder="1" applyAlignment="1">
      <alignment horizontal="center" vertical="center" wrapText="1"/>
    </xf>
    <xf numFmtId="44" fontId="13" fillId="37" borderId="12" xfId="4" applyFont="1" applyFill="1" applyBorder="1" applyAlignment="1">
      <alignment horizontal="center" vertical="center" wrapText="1"/>
    </xf>
    <xf numFmtId="44" fontId="13" fillId="15" borderId="45" xfId="4" applyFont="1" applyFill="1" applyBorder="1" applyAlignment="1">
      <alignment vertical="center" wrapText="1"/>
    </xf>
    <xf numFmtId="44" fontId="13" fillId="0" borderId="33" xfId="4" applyFont="1" applyBorder="1" applyAlignment="1">
      <alignment vertical="center" wrapText="1"/>
    </xf>
    <xf numFmtId="44" fontId="13" fillId="0" borderId="12" xfId="4" applyFont="1" applyBorder="1" applyAlignment="1">
      <alignment vertical="center" wrapText="1"/>
    </xf>
    <xf numFmtId="44" fontId="26" fillId="14" borderId="12" xfId="4" applyFont="1" applyFill="1" applyBorder="1" applyAlignment="1">
      <alignment horizontal="center" vertical="center" wrapText="1"/>
    </xf>
    <xf numFmtId="44" fontId="54" fillId="37" borderId="12" xfId="4" applyFont="1" applyFill="1" applyBorder="1" applyAlignment="1">
      <alignment horizontal="center" vertical="center" wrapText="1"/>
    </xf>
    <xf numFmtId="0" fontId="13" fillId="37" borderId="12" xfId="4" applyNumberFormat="1" applyFont="1" applyFill="1" applyBorder="1" applyAlignment="1">
      <alignment horizontal="center" vertical="center" wrapText="1"/>
    </xf>
    <xf numFmtId="9" fontId="4" fillId="35" borderId="42" xfId="0" applyNumberFormat="1" applyFont="1" applyFill="1" applyBorder="1" applyAlignment="1">
      <alignment horizontal="center" vertical="center" wrapText="1"/>
    </xf>
    <xf numFmtId="165" fontId="13" fillId="0" borderId="43" xfId="0" applyNumberFormat="1" applyFont="1" applyBorder="1" applyAlignment="1">
      <alignment vertical="center" wrapText="1"/>
    </xf>
    <xf numFmtId="166" fontId="17" fillId="0" borderId="45" xfId="0" applyNumberFormat="1" applyFont="1" applyBorder="1" applyAlignment="1">
      <alignment horizontal="right" vertical="center"/>
    </xf>
    <xf numFmtId="3" fontId="13" fillId="0" borderId="45" xfId="0" applyNumberFormat="1" applyFont="1" applyBorder="1" applyAlignment="1">
      <alignment vertical="center" wrapText="1"/>
    </xf>
    <xf numFmtId="44" fontId="13" fillId="0" borderId="45" xfId="4" applyFont="1" applyBorder="1" applyAlignment="1">
      <alignment vertical="center" wrapText="1"/>
    </xf>
    <xf numFmtId="10" fontId="4" fillId="0" borderId="45" xfId="0" applyNumberFormat="1" applyFont="1" applyBorder="1" applyAlignment="1">
      <alignment horizontal="right" vertical="center" wrapText="1"/>
    </xf>
    <xf numFmtId="10" fontId="4" fillId="0" borderId="45" xfId="0" applyNumberFormat="1" applyFont="1" applyBorder="1" applyAlignment="1">
      <alignment horizontal="center" vertical="center" wrapText="1"/>
    </xf>
    <xf numFmtId="3" fontId="13" fillId="4" borderId="33" xfId="0" applyNumberFormat="1" applyFont="1" applyFill="1" applyBorder="1" applyAlignment="1">
      <alignment vertical="center" wrapText="1"/>
    </xf>
    <xf numFmtId="44" fontId="13" fillId="4" borderId="33" xfId="4" applyFont="1" applyFill="1" applyBorder="1" applyAlignment="1">
      <alignment vertical="center" wrapText="1"/>
    </xf>
    <xf numFmtId="10" fontId="13" fillId="4" borderId="33" xfId="0" applyNumberFormat="1" applyFont="1" applyFill="1" applyBorder="1" applyAlignment="1">
      <alignment horizontal="right" vertical="center" wrapText="1"/>
    </xf>
    <xf numFmtId="10" fontId="13" fillId="4" borderId="33" xfId="0" applyNumberFormat="1" applyFont="1" applyFill="1" applyBorder="1" applyAlignment="1">
      <alignment horizontal="center" vertical="center" wrapText="1"/>
    </xf>
    <xf numFmtId="10" fontId="4" fillId="0" borderId="42" xfId="0" applyNumberFormat="1" applyFont="1" applyBorder="1" applyAlignment="1">
      <alignment horizontal="right" vertical="center" wrapText="1"/>
    </xf>
    <xf numFmtId="10" fontId="4" fillId="0" borderId="43" xfId="0" applyNumberFormat="1" applyFont="1" applyBorder="1" applyAlignment="1">
      <alignment horizontal="center" vertical="center" wrapText="1"/>
    </xf>
    <xf numFmtId="44" fontId="0" fillId="0" borderId="0" xfId="0" applyNumberFormat="1"/>
    <xf numFmtId="0" fontId="0" fillId="0" borderId="0" xfId="0" applyAlignment="1">
      <alignment horizontal="center"/>
    </xf>
    <xf numFmtId="0" fontId="58" fillId="0" borderId="81" xfId="0" applyFont="1" applyBorder="1" applyAlignment="1">
      <alignment horizontal="center" vertical="center"/>
    </xf>
    <xf numFmtId="3" fontId="4" fillId="0" borderId="42" xfId="0" applyNumberFormat="1" applyFont="1" applyBorder="1" applyAlignment="1">
      <alignment vertical="center" wrapText="1"/>
    </xf>
    <xf numFmtId="0" fontId="58" fillId="0" borderId="81" xfId="0" applyFont="1" applyBorder="1" applyAlignment="1">
      <alignment horizontal="center" vertical="center" wrapText="1"/>
    </xf>
    <xf numFmtId="0" fontId="0" fillId="0" borderId="0" xfId="0" applyAlignment="1">
      <alignment wrapText="1"/>
    </xf>
    <xf numFmtId="3" fontId="4" fillId="42" borderId="12" xfId="0" applyNumberFormat="1" applyFont="1" applyFill="1" applyBorder="1" applyAlignment="1">
      <alignment vertical="center" wrapText="1"/>
    </xf>
    <xf numFmtId="3" fontId="4" fillId="47" borderId="12" xfId="0" applyNumberFormat="1" applyFont="1" applyFill="1" applyBorder="1" applyAlignment="1">
      <alignment vertical="center" wrapText="1"/>
    </xf>
    <xf numFmtId="164" fontId="13" fillId="4" borderId="12" xfId="0" applyNumberFormat="1" applyFont="1" applyFill="1" applyBorder="1" applyAlignment="1">
      <alignment horizontal="center" vertical="center" wrapText="1"/>
    </xf>
    <xf numFmtId="164" fontId="13" fillId="28" borderId="12" xfId="0" applyNumberFormat="1" applyFont="1" applyFill="1" applyBorder="1" applyAlignment="1">
      <alignment horizontal="center" vertical="center" wrapText="1"/>
    </xf>
    <xf numFmtId="0" fontId="64" fillId="36" borderId="81" xfId="3" applyFont="1" applyFill="1" applyBorder="1" applyAlignment="1">
      <alignment horizontal="center" vertical="center" wrapText="1"/>
    </xf>
    <xf numFmtId="0" fontId="64" fillId="36" borderId="82" xfId="3" applyFont="1" applyFill="1" applyBorder="1" applyAlignment="1">
      <alignment horizontal="center" vertical="center" wrapText="1"/>
    </xf>
    <xf numFmtId="0" fontId="63" fillId="0" borderId="32" xfId="3" applyFont="1"/>
    <xf numFmtId="0" fontId="45" fillId="0" borderId="12" xfId="0" applyFont="1" applyBorder="1" applyAlignment="1">
      <alignment horizontal="center" vertical="center" wrapText="1"/>
    </xf>
    <xf numFmtId="1" fontId="4" fillId="33" borderId="12" xfId="0" applyNumberFormat="1" applyFont="1" applyFill="1" applyBorder="1" applyAlignment="1">
      <alignment horizontal="center" vertical="center" wrapText="1"/>
    </xf>
    <xf numFmtId="164" fontId="4" fillId="0" borderId="42" xfId="0" applyNumberFormat="1" applyFont="1" applyBorder="1" applyAlignment="1">
      <alignment horizontal="center" vertical="center" wrapText="1"/>
    </xf>
    <xf numFmtId="3" fontId="13" fillId="50" borderId="12" xfId="0" applyNumberFormat="1" applyFont="1" applyFill="1" applyBorder="1" applyAlignment="1">
      <alignment vertical="top" wrapText="1"/>
    </xf>
    <xf numFmtId="3" fontId="13" fillId="51" borderId="12" xfId="0" applyNumberFormat="1" applyFont="1" applyFill="1" applyBorder="1" applyAlignment="1">
      <alignment vertical="top" wrapText="1"/>
    </xf>
    <xf numFmtId="3" fontId="4" fillId="33" borderId="12" xfId="0" applyNumberFormat="1" applyFont="1" applyFill="1" applyBorder="1" applyAlignment="1">
      <alignment vertical="top" wrapText="1"/>
    </xf>
    <xf numFmtId="3" fontId="13" fillId="51" borderId="33" xfId="0" applyNumberFormat="1" applyFont="1" applyFill="1" applyBorder="1" applyAlignment="1">
      <alignment vertical="top" wrapText="1"/>
    </xf>
    <xf numFmtId="3" fontId="4" fillId="16" borderId="12" xfId="0" applyNumberFormat="1" applyFont="1" applyFill="1" applyBorder="1" applyAlignment="1">
      <alignment horizontal="left" vertical="top" wrapText="1"/>
    </xf>
    <xf numFmtId="3" fontId="13" fillId="49" borderId="12" xfId="0" applyNumberFormat="1" applyFont="1" applyFill="1" applyBorder="1" applyAlignment="1">
      <alignment vertical="top" wrapText="1"/>
    </xf>
    <xf numFmtId="3" fontId="4" fillId="26" borderId="12" xfId="0" applyNumberFormat="1" applyFont="1" applyFill="1" applyBorder="1" applyAlignment="1">
      <alignment vertical="top" wrapText="1"/>
    </xf>
    <xf numFmtId="0" fontId="13" fillId="49" borderId="12" xfId="0" applyFont="1" applyFill="1" applyBorder="1" applyAlignment="1">
      <alignment vertical="top" wrapText="1"/>
    </xf>
    <xf numFmtId="0" fontId="13" fillId="50" borderId="12" xfId="0" applyFont="1" applyFill="1" applyBorder="1" applyAlignment="1">
      <alignment vertical="top" wrapText="1"/>
    </xf>
    <xf numFmtId="0" fontId="16" fillId="16" borderId="12" xfId="0" applyFont="1" applyFill="1" applyBorder="1" applyAlignment="1">
      <alignment horizontal="left" vertical="top" wrapText="1"/>
    </xf>
    <xf numFmtId="0" fontId="16" fillId="16" borderId="32" xfId="0" applyFont="1" applyFill="1" applyBorder="1" applyAlignment="1">
      <alignment horizontal="left" vertical="top" wrapText="1"/>
    </xf>
    <xf numFmtId="0" fontId="4" fillId="33" borderId="12" xfId="0" applyFont="1" applyFill="1" applyBorder="1" applyAlignment="1">
      <alignment vertical="top" wrapText="1"/>
    </xf>
    <xf numFmtId="0" fontId="4" fillId="48" borderId="12" xfId="0" applyFont="1" applyFill="1" applyBorder="1" applyAlignment="1">
      <alignment vertical="top" wrapText="1"/>
    </xf>
    <xf numFmtId="0" fontId="4" fillId="27" borderId="32" xfId="0" applyFont="1" applyFill="1" applyBorder="1" applyAlignment="1">
      <alignment vertical="top" wrapText="1"/>
    </xf>
    <xf numFmtId="0" fontId="26" fillId="50" borderId="12" xfId="0" applyFont="1" applyFill="1" applyBorder="1" applyAlignment="1">
      <alignment horizontal="center" vertical="top" wrapText="1"/>
    </xf>
    <xf numFmtId="0" fontId="4" fillId="33" borderId="0" xfId="0" applyFont="1" applyFill="1" applyAlignment="1">
      <alignment vertical="top" wrapText="1"/>
    </xf>
    <xf numFmtId="0" fontId="13" fillId="33" borderId="0" xfId="0" applyFont="1" applyFill="1" applyAlignment="1">
      <alignment horizontal="left" vertical="top" wrapText="1"/>
    </xf>
    <xf numFmtId="0" fontId="0" fillId="33" borderId="0" xfId="0" applyFill="1"/>
    <xf numFmtId="3" fontId="4" fillId="16" borderId="45" xfId="0" applyNumberFormat="1" applyFont="1" applyFill="1" applyBorder="1" applyAlignment="1">
      <alignment vertical="top" wrapText="1"/>
    </xf>
    <xf numFmtId="0" fontId="4" fillId="16" borderId="33" xfId="0" applyFont="1" applyFill="1" applyBorder="1" applyAlignment="1">
      <alignment vertical="top" wrapText="1"/>
    </xf>
    <xf numFmtId="9" fontId="4" fillId="33" borderId="12" xfId="0" applyNumberFormat="1" applyFont="1" applyFill="1" applyBorder="1" applyAlignment="1">
      <alignment horizontal="center" vertical="center" wrapText="1"/>
    </xf>
    <xf numFmtId="164" fontId="4" fillId="26" borderId="12" xfId="0" applyNumberFormat="1" applyFont="1" applyFill="1" applyBorder="1" applyAlignment="1">
      <alignment horizontal="center" vertical="center" wrapText="1"/>
    </xf>
    <xf numFmtId="0" fontId="65" fillId="4" borderId="12" xfId="0" applyFont="1" applyFill="1" applyBorder="1" applyAlignment="1">
      <alignment horizontal="center" vertical="center" wrapText="1"/>
    </xf>
    <xf numFmtId="0" fontId="66" fillId="9" borderId="12" xfId="0" applyFont="1" applyFill="1" applyBorder="1" applyAlignment="1">
      <alignment horizontal="center" vertical="center" wrapText="1"/>
    </xf>
    <xf numFmtId="0" fontId="67" fillId="9" borderId="16" xfId="0" applyFont="1" applyFill="1" applyBorder="1" applyAlignment="1">
      <alignment horizontal="center" vertical="center" wrapText="1"/>
    </xf>
    <xf numFmtId="0" fontId="67" fillId="9" borderId="42" xfId="0" applyFont="1" applyFill="1" applyBorder="1" applyAlignment="1">
      <alignment horizontal="center" vertical="center" wrapText="1"/>
    </xf>
    <xf numFmtId="0" fontId="65" fillId="8" borderId="81" xfId="0" applyFont="1" applyFill="1" applyBorder="1" applyAlignment="1">
      <alignment horizontal="center" vertical="center" wrapText="1"/>
    </xf>
    <xf numFmtId="0" fontId="68" fillId="0" borderId="0" xfId="0" applyFont="1" applyAlignment="1">
      <alignment horizontal="center" vertical="center"/>
    </xf>
    <xf numFmtId="0" fontId="65" fillId="14" borderId="12" xfId="0" applyFont="1" applyFill="1" applyBorder="1" applyAlignment="1">
      <alignment vertical="center" wrapText="1"/>
    </xf>
    <xf numFmtId="3" fontId="65" fillId="14" borderId="12" xfId="0" applyNumberFormat="1" applyFont="1" applyFill="1" applyBorder="1" applyAlignment="1">
      <alignment horizontal="center" vertical="center" wrapText="1"/>
    </xf>
    <xf numFmtId="1" fontId="65" fillId="14" borderId="12" xfId="0" applyNumberFormat="1" applyFont="1" applyFill="1" applyBorder="1" applyAlignment="1">
      <alignment horizontal="center" vertical="center" wrapText="1"/>
    </xf>
    <xf numFmtId="164" fontId="65" fillId="14" borderId="12" xfId="0" applyNumberFormat="1" applyFont="1" applyFill="1" applyBorder="1" applyAlignment="1">
      <alignment horizontal="center" vertical="center" wrapText="1"/>
    </xf>
    <xf numFmtId="164" fontId="67" fillId="14" borderId="12" xfId="0" applyNumberFormat="1" applyFont="1" applyFill="1" applyBorder="1" applyAlignment="1">
      <alignment horizontal="left" vertical="top" wrapText="1"/>
    </xf>
    <xf numFmtId="9" fontId="65" fillId="14" borderId="42" xfId="0" applyNumberFormat="1" applyFont="1" applyFill="1" applyBorder="1" applyAlignment="1">
      <alignment horizontal="center" vertical="center" wrapText="1"/>
    </xf>
    <xf numFmtId="0" fontId="68" fillId="14" borderId="81" xfId="0" applyFont="1" applyFill="1" applyBorder="1" applyAlignment="1">
      <alignment horizontal="center" vertical="center" wrapText="1"/>
    </xf>
    <xf numFmtId="0" fontId="68" fillId="0" borderId="0" xfId="0" applyFont="1" applyAlignment="1">
      <alignment vertical="top"/>
    </xf>
    <xf numFmtId="0" fontId="65" fillId="15" borderId="12" xfId="0" applyFont="1" applyFill="1" applyBorder="1" applyAlignment="1">
      <alignment vertical="center" wrapText="1"/>
    </xf>
    <xf numFmtId="3" fontId="68" fillId="15" borderId="12" xfId="0" applyNumberFormat="1" applyFont="1" applyFill="1" applyBorder="1" applyAlignment="1">
      <alignment horizontal="center" vertical="center" wrapText="1"/>
    </xf>
    <xf numFmtId="1" fontId="65" fillId="15" borderId="12" xfId="0" applyNumberFormat="1" applyFont="1" applyFill="1" applyBorder="1" applyAlignment="1">
      <alignment horizontal="center" vertical="center" wrapText="1"/>
    </xf>
    <xf numFmtId="9" fontId="65" fillId="15" borderId="12" xfId="0" applyNumberFormat="1" applyFont="1" applyFill="1" applyBorder="1" applyAlignment="1">
      <alignment horizontal="center" vertical="center" wrapText="1"/>
    </xf>
    <xf numFmtId="9" fontId="67" fillId="15" borderId="12" xfId="0" applyNumberFormat="1" applyFont="1" applyFill="1" applyBorder="1" applyAlignment="1">
      <alignment horizontal="left" vertical="top" wrapText="1"/>
    </xf>
    <xf numFmtId="9" fontId="65" fillId="15" borderId="42" xfId="0" applyNumberFormat="1" applyFont="1" applyFill="1" applyBorder="1" applyAlignment="1">
      <alignment horizontal="center" vertical="center" wrapText="1"/>
    </xf>
    <xf numFmtId="0" fontId="68" fillId="15" borderId="81" xfId="0" applyFont="1" applyFill="1" applyBorder="1" applyAlignment="1">
      <alignment horizontal="center" vertical="center" wrapText="1"/>
    </xf>
    <xf numFmtId="0" fontId="65" fillId="40" borderId="12" xfId="0" applyFont="1" applyFill="1" applyBorder="1" applyAlignment="1">
      <alignment vertical="center" wrapText="1"/>
    </xf>
    <xf numFmtId="3" fontId="65" fillId="40" borderId="12" xfId="0" applyNumberFormat="1" applyFont="1" applyFill="1" applyBorder="1" applyAlignment="1">
      <alignment horizontal="center" vertical="center" wrapText="1"/>
    </xf>
    <xf numFmtId="1" fontId="65" fillId="40" borderId="12" xfId="0" applyNumberFormat="1" applyFont="1" applyFill="1" applyBorder="1" applyAlignment="1">
      <alignment horizontal="center" vertical="center" wrapText="1"/>
    </xf>
    <xf numFmtId="9" fontId="65" fillId="40" borderId="12" xfId="0" applyNumberFormat="1" applyFont="1" applyFill="1" applyBorder="1" applyAlignment="1">
      <alignment horizontal="center" vertical="center" wrapText="1"/>
    </xf>
    <xf numFmtId="164" fontId="67" fillId="40" borderId="12" xfId="0" applyNumberFormat="1" applyFont="1" applyFill="1" applyBorder="1" applyAlignment="1">
      <alignment horizontal="left" vertical="top" wrapText="1"/>
    </xf>
    <xf numFmtId="9" fontId="65" fillId="40" borderId="42" xfId="0" applyNumberFormat="1" applyFont="1" applyFill="1" applyBorder="1" applyAlignment="1">
      <alignment horizontal="center" vertical="center" wrapText="1"/>
    </xf>
    <xf numFmtId="0" fontId="68" fillId="40" borderId="81" xfId="0" applyFont="1" applyFill="1" applyBorder="1" applyAlignment="1">
      <alignment horizontal="center" vertical="center" wrapText="1"/>
    </xf>
    <xf numFmtId="0" fontId="69" fillId="0" borderId="12" xfId="0" applyFont="1" applyBorder="1" applyAlignment="1">
      <alignment vertical="center" wrapText="1"/>
    </xf>
    <xf numFmtId="0" fontId="68" fillId="0" borderId="12" xfId="0" applyFont="1" applyBorder="1" applyAlignment="1">
      <alignment horizontal="center" vertical="center" wrapText="1"/>
    </xf>
    <xf numFmtId="0" fontId="70" fillId="0" borderId="12" xfId="0" applyFont="1" applyBorder="1" applyAlignment="1">
      <alignment horizontal="center" vertical="center"/>
    </xf>
    <xf numFmtId="1" fontId="65" fillId="0" borderId="12" xfId="0" applyNumberFormat="1" applyFont="1" applyBorder="1" applyAlignment="1">
      <alignment horizontal="center" vertical="center" wrapText="1"/>
    </xf>
    <xf numFmtId="164" fontId="65" fillId="0" borderId="12" xfId="0" applyNumberFormat="1" applyFont="1" applyBorder="1" applyAlignment="1">
      <alignment horizontal="center" vertical="center" wrapText="1"/>
    </xf>
    <xf numFmtId="9" fontId="71" fillId="0" borderId="12" xfId="0" applyNumberFormat="1" applyFont="1" applyBorder="1" applyAlignment="1">
      <alignment horizontal="left" vertical="top" wrapText="1"/>
    </xf>
    <xf numFmtId="9" fontId="68" fillId="0" borderId="42" xfId="0" applyNumberFormat="1" applyFont="1" applyBorder="1" applyAlignment="1">
      <alignment horizontal="center" vertical="center" wrapText="1"/>
    </xf>
    <xf numFmtId="9" fontId="71" fillId="0" borderId="12" xfId="0" applyNumberFormat="1" applyFont="1" applyBorder="1" applyAlignment="1">
      <alignment horizontal="left" vertical="center" wrapText="1"/>
    </xf>
    <xf numFmtId="0" fontId="68" fillId="0" borderId="12" xfId="0" applyFont="1" applyBorder="1" applyAlignment="1">
      <alignment vertical="center" wrapText="1"/>
    </xf>
    <xf numFmtId="1" fontId="65" fillId="16" borderId="12" xfId="0" applyNumberFormat="1" applyFont="1" applyFill="1" applyBorder="1" applyAlignment="1">
      <alignment horizontal="center" vertical="center" wrapText="1"/>
    </xf>
    <xf numFmtId="164" fontId="71" fillId="0" borderId="12" xfId="0" applyNumberFormat="1" applyFont="1" applyBorder="1" applyAlignment="1">
      <alignment horizontal="left" vertical="top" wrapText="1"/>
    </xf>
    <xf numFmtId="1" fontId="65" fillId="33" borderId="12" xfId="0" applyNumberFormat="1" applyFont="1" applyFill="1" applyBorder="1" applyAlignment="1">
      <alignment horizontal="center" vertical="center" wrapText="1"/>
    </xf>
    <xf numFmtId="0" fontId="65" fillId="18" borderId="12" xfId="0" applyFont="1" applyFill="1" applyBorder="1" applyAlignment="1">
      <alignment vertical="center" wrapText="1"/>
    </xf>
    <xf numFmtId="3" fontId="65" fillId="18" borderId="12" xfId="0" applyNumberFormat="1" applyFont="1" applyFill="1" applyBorder="1" applyAlignment="1">
      <alignment horizontal="center" vertical="center" wrapText="1"/>
    </xf>
    <xf numFmtId="1" fontId="65" fillId="18" borderId="12" xfId="0" applyNumberFormat="1" applyFont="1" applyFill="1" applyBorder="1" applyAlignment="1">
      <alignment horizontal="center" vertical="center" wrapText="1"/>
    </xf>
    <xf numFmtId="9" fontId="65" fillId="18" borderId="12" xfId="0" applyNumberFormat="1" applyFont="1" applyFill="1" applyBorder="1" applyAlignment="1">
      <alignment horizontal="center" vertical="center" wrapText="1"/>
    </xf>
    <xf numFmtId="9" fontId="67" fillId="18" borderId="12" xfId="0" applyNumberFormat="1" applyFont="1" applyFill="1" applyBorder="1" applyAlignment="1">
      <alignment horizontal="left" vertical="top" wrapText="1"/>
    </xf>
    <xf numFmtId="9" fontId="65" fillId="18" borderId="42" xfId="0" applyNumberFormat="1" applyFont="1" applyFill="1" applyBorder="1" applyAlignment="1">
      <alignment horizontal="center" vertical="center" wrapText="1"/>
    </xf>
    <xf numFmtId="0" fontId="68" fillId="18" borderId="81" xfId="0" applyFont="1" applyFill="1" applyBorder="1" applyAlignment="1">
      <alignment horizontal="center" vertical="center" wrapText="1"/>
    </xf>
    <xf numFmtId="9" fontId="65" fillId="0" borderId="12" xfId="0" applyNumberFormat="1" applyFont="1" applyBorder="1" applyAlignment="1">
      <alignment horizontal="center" vertical="center"/>
    </xf>
    <xf numFmtId="9" fontId="65" fillId="0" borderId="12" xfId="0" applyNumberFormat="1" applyFont="1" applyBorder="1" applyAlignment="1">
      <alignment horizontal="center" vertical="center" wrapText="1"/>
    </xf>
    <xf numFmtId="0" fontId="65" fillId="0" borderId="12" xfId="0" applyFont="1" applyBorder="1" applyAlignment="1">
      <alignment horizontal="center" vertical="center"/>
    </xf>
    <xf numFmtId="0" fontId="65" fillId="4" borderId="12" xfId="0" applyFont="1" applyFill="1" applyBorder="1" applyAlignment="1">
      <alignment vertical="center" wrapText="1"/>
    </xf>
    <xf numFmtId="3" fontId="65" fillId="4" borderId="12" xfId="0" applyNumberFormat="1" applyFont="1" applyFill="1" applyBorder="1" applyAlignment="1">
      <alignment horizontal="center" vertical="center" wrapText="1"/>
    </xf>
    <xf numFmtId="1" fontId="65" fillId="4" borderId="12" xfId="0" applyNumberFormat="1" applyFont="1" applyFill="1" applyBorder="1" applyAlignment="1">
      <alignment horizontal="center" vertical="center" wrapText="1"/>
    </xf>
    <xf numFmtId="9" fontId="65" fillId="4" borderId="12" xfId="0" applyNumberFormat="1" applyFont="1" applyFill="1" applyBorder="1" applyAlignment="1">
      <alignment horizontal="center" vertical="center" wrapText="1"/>
    </xf>
    <xf numFmtId="9" fontId="67" fillId="4" borderId="12" xfId="0" applyNumberFormat="1" applyFont="1" applyFill="1" applyBorder="1" applyAlignment="1">
      <alignment horizontal="left" vertical="top" wrapText="1"/>
    </xf>
    <xf numFmtId="9" fontId="65" fillId="4" borderId="42" xfId="0" applyNumberFormat="1" applyFont="1" applyFill="1" applyBorder="1" applyAlignment="1">
      <alignment horizontal="center" vertical="center" wrapText="1"/>
    </xf>
    <xf numFmtId="0" fontId="68" fillId="4" borderId="81" xfId="0" applyFont="1" applyFill="1" applyBorder="1" applyAlignment="1">
      <alignment horizontal="center" vertical="center" wrapText="1"/>
    </xf>
    <xf numFmtId="0" fontId="65" fillId="0" borderId="12" xfId="0" applyFont="1" applyBorder="1" applyAlignment="1">
      <alignment horizontal="center" vertical="center" wrapText="1"/>
    </xf>
    <xf numFmtId="164" fontId="71" fillId="16" borderId="12" xfId="0" applyNumberFormat="1" applyFont="1" applyFill="1" applyBorder="1" applyAlignment="1">
      <alignment horizontal="left" vertical="top" wrapText="1"/>
    </xf>
    <xf numFmtId="0" fontId="68" fillId="16" borderId="12" xfId="0" applyFont="1" applyFill="1" applyBorder="1" applyAlignment="1">
      <alignment horizontal="center" vertical="center" wrapText="1"/>
    </xf>
    <xf numFmtId="9" fontId="65" fillId="16" borderId="12" xfId="0" applyNumberFormat="1" applyFont="1" applyFill="1" applyBorder="1" applyAlignment="1">
      <alignment horizontal="center" vertical="center" wrapText="1"/>
    </xf>
    <xf numFmtId="164" fontId="65" fillId="0" borderId="42" xfId="0" applyNumberFormat="1" applyFont="1" applyBorder="1" applyAlignment="1">
      <alignment horizontal="center" vertical="center" wrapText="1"/>
    </xf>
    <xf numFmtId="0" fontId="68" fillId="16" borderId="81" xfId="0" applyFont="1" applyFill="1" applyBorder="1" applyAlignment="1">
      <alignment horizontal="center" vertical="center" wrapText="1"/>
    </xf>
    <xf numFmtId="0" fontId="69" fillId="16" borderId="12" xfId="0" applyFont="1" applyFill="1" applyBorder="1" applyAlignment="1">
      <alignment vertical="center" wrapText="1"/>
    </xf>
    <xf numFmtId="1" fontId="65" fillId="0" borderId="12" xfId="0" applyNumberFormat="1" applyFont="1" applyBorder="1" applyAlignment="1">
      <alignment horizontal="center" vertical="center"/>
    </xf>
    <xf numFmtId="164" fontId="67" fillId="18" borderId="12" xfId="0" applyNumberFormat="1" applyFont="1" applyFill="1" applyBorder="1" applyAlignment="1">
      <alignment horizontal="left" vertical="top" wrapText="1"/>
    </xf>
    <xf numFmtId="0" fontId="68" fillId="16" borderId="12" xfId="0" applyFont="1" applyFill="1" applyBorder="1" applyAlignment="1">
      <alignment vertical="center" wrapText="1"/>
    </xf>
    <xf numFmtId="168" fontId="65" fillId="16" borderId="12" xfId="0" applyNumberFormat="1" applyFont="1" applyFill="1" applyBorder="1" applyAlignment="1">
      <alignment horizontal="center" vertical="center" wrapText="1"/>
    </xf>
    <xf numFmtId="3" fontId="65" fillId="15" borderId="12" xfId="0" applyNumberFormat="1" applyFont="1" applyFill="1" applyBorder="1" applyAlignment="1">
      <alignment horizontal="center" vertical="center" wrapText="1"/>
    </xf>
    <xf numFmtId="164" fontId="65" fillId="15" borderId="12" xfId="0" applyNumberFormat="1" applyFont="1" applyFill="1" applyBorder="1" applyAlignment="1">
      <alignment horizontal="center" vertical="center" wrapText="1"/>
    </xf>
    <xf numFmtId="9" fontId="70" fillId="0" borderId="12" xfId="0" applyNumberFormat="1" applyFont="1" applyBorder="1" applyAlignment="1">
      <alignment horizontal="center" vertical="center"/>
    </xf>
    <xf numFmtId="168" fontId="65" fillId="0" borderId="12" xfId="0" applyNumberFormat="1" applyFont="1" applyBorder="1" applyAlignment="1">
      <alignment horizontal="center" vertical="center" wrapText="1"/>
    </xf>
    <xf numFmtId="0" fontId="65" fillId="16" borderId="12" xfId="0" applyFont="1" applyFill="1" applyBorder="1" applyAlignment="1">
      <alignment horizontal="center" vertical="center"/>
    </xf>
    <xf numFmtId="9" fontId="65" fillId="16" borderId="12" xfId="0" applyNumberFormat="1" applyFont="1" applyFill="1" applyBorder="1" applyAlignment="1">
      <alignment horizontal="center" vertical="center"/>
    </xf>
    <xf numFmtId="178" fontId="65" fillId="16" borderId="12" xfId="0" applyNumberFormat="1" applyFont="1" applyFill="1" applyBorder="1" applyAlignment="1">
      <alignment horizontal="center" vertical="center" wrapText="1"/>
    </xf>
    <xf numFmtId="0" fontId="69" fillId="0" borderId="12" xfId="0" applyFont="1" applyBorder="1" applyAlignment="1">
      <alignment horizontal="center" vertical="center" wrapText="1"/>
    </xf>
    <xf numFmtId="10" fontId="65" fillId="0" borderId="12" xfId="0" applyNumberFormat="1" applyFont="1" applyBorder="1" applyAlignment="1">
      <alignment horizontal="center" vertical="center" wrapText="1"/>
    </xf>
    <xf numFmtId="1" fontId="65" fillId="26" borderId="12" xfId="0" applyNumberFormat="1" applyFont="1" applyFill="1" applyBorder="1" applyAlignment="1">
      <alignment horizontal="center" vertical="center" wrapText="1"/>
    </xf>
    <xf numFmtId="2" fontId="65" fillId="16" borderId="12" xfId="0" applyNumberFormat="1" applyFont="1" applyFill="1" applyBorder="1" applyAlignment="1">
      <alignment horizontal="center" vertical="center" wrapText="1"/>
    </xf>
    <xf numFmtId="9" fontId="68" fillId="33" borderId="42" xfId="0" applyNumberFormat="1" applyFont="1" applyFill="1" applyBorder="1" applyAlignment="1">
      <alignment horizontal="center" vertical="center" wrapText="1"/>
    </xf>
    <xf numFmtId="0" fontId="69" fillId="16" borderId="12" xfId="0" applyFont="1" applyFill="1" applyBorder="1" applyAlignment="1">
      <alignment horizontal="center" vertical="center" wrapText="1"/>
    </xf>
    <xf numFmtId="9" fontId="68" fillId="35" borderId="42" xfId="0" applyNumberFormat="1" applyFont="1" applyFill="1" applyBorder="1" applyAlignment="1">
      <alignment horizontal="center" vertical="center" wrapText="1"/>
    </xf>
    <xf numFmtId="0" fontId="68" fillId="4" borderId="12" xfId="0" applyFont="1" applyFill="1" applyBorder="1" applyAlignment="1">
      <alignment vertical="center" wrapText="1"/>
    </xf>
    <xf numFmtId="3" fontId="68" fillId="4" borderId="12" xfId="0" applyNumberFormat="1" applyFont="1" applyFill="1" applyBorder="1" applyAlignment="1">
      <alignment horizontal="center" vertical="center" wrapText="1"/>
    </xf>
    <xf numFmtId="164" fontId="65" fillId="4" borderId="12" xfId="0" applyNumberFormat="1" applyFont="1" applyFill="1" applyBorder="1" applyAlignment="1">
      <alignment horizontal="center" vertical="center" wrapText="1"/>
    </xf>
    <xf numFmtId="9" fontId="68" fillId="4" borderId="42" xfId="0" applyNumberFormat="1" applyFont="1" applyFill="1" applyBorder="1" applyAlignment="1">
      <alignment horizontal="center" vertical="center" wrapText="1"/>
    </xf>
    <xf numFmtId="0" fontId="65" fillId="16" borderId="12" xfId="1" applyNumberFormat="1" applyFont="1" applyFill="1" applyBorder="1" applyAlignment="1">
      <alignment horizontal="center" vertical="center"/>
    </xf>
    <xf numFmtId="2" fontId="65" fillId="0" borderId="12" xfId="0" applyNumberFormat="1" applyFont="1" applyBorder="1" applyAlignment="1">
      <alignment horizontal="center" vertical="center" wrapText="1"/>
    </xf>
    <xf numFmtId="3" fontId="68" fillId="14" borderId="12" xfId="0" applyNumberFormat="1" applyFont="1" applyFill="1" applyBorder="1" applyAlignment="1">
      <alignment horizontal="center" vertical="center" wrapText="1"/>
    </xf>
    <xf numFmtId="164" fontId="65" fillId="26" borderId="12" xfId="0" applyNumberFormat="1" applyFont="1" applyFill="1" applyBorder="1" applyAlignment="1">
      <alignment horizontal="center" vertical="center" wrapText="1"/>
    </xf>
    <xf numFmtId="164" fontId="65" fillId="33" borderId="12" xfId="0" applyNumberFormat="1" applyFont="1" applyFill="1" applyBorder="1" applyAlignment="1">
      <alignment horizontal="center" vertical="center" wrapText="1"/>
    </xf>
    <xf numFmtId="0" fontId="70" fillId="16" borderId="12" xfId="0" applyFont="1" applyFill="1" applyBorder="1" applyAlignment="1">
      <alignment horizontal="center" vertical="center"/>
    </xf>
    <xf numFmtId="168" fontId="65" fillId="10" borderId="12" xfId="0" applyNumberFormat="1" applyFont="1" applyFill="1" applyBorder="1" applyAlignment="1">
      <alignment horizontal="center" vertical="center" wrapText="1"/>
    </xf>
    <xf numFmtId="9" fontId="68" fillId="10" borderId="42" xfId="0" applyNumberFormat="1" applyFont="1" applyFill="1" applyBorder="1" applyAlignment="1">
      <alignment horizontal="center" vertical="center" wrapText="1"/>
    </xf>
    <xf numFmtId="164" fontId="65" fillId="16" borderId="12" xfId="0" applyNumberFormat="1" applyFont="1" applyFill="1" applyBorder="1" applyAlignment="1">
      <alignment horizontal="center" vertical="center" wrapText="1"/>
    </xf>
    <xf numFmtId="0" fontId="68" fillId="0" borderId="81" xfId="0" applyFont="1" applyBorder="1" applyAlignment="1">
      <alignment horizontal="center" vertical="center" wrapText="1"/>
    </xf>
    <xf numFmtId="9" fontId="70" fillId="16" borderId="12" xfId="0" applyNumberFormat="1" applyFont="1" applyFill="1" applyBorder="1" applyAlignment="1">
      <alignment horizontal="center" vertical="center"/>
    </xf>
    <xf numFmtId="9" fontId="65" fillId="33" borderId="12" xfId="0" applyNumberFormat="1" applyFont="1" applyFill="1" applyBorder="1" applyAlignment="1">
      <alignment horizontal="center" vertical="center" wrapText="1"/>
    </xf>
    <xf numFmtId="9" fontId="65" fillId="26" borderId="12" xfId="0" applyNumberFormat="1" applyFont="1" applyFill="1" applyBorder="1" applyAlignment="1">
      <alignment horizontal="center" vertical="center" wrapText="1"/>
    </xf>
    <xf numFmtId="9" fontId="67" fillId="4" borderId="12" xfId="0" applyNumberFormat="1" applyFont="1" applyFill="1" applyBorder="1" applyAlignment="1">
      <alignment horizontal="center" vertical="top" wrapText="1"/>
    </xf>
    <xf numFmtId="0" fontId="68" fillId="0" borderId="0" xfId="0" applyFont="1" applyAlignment="1">
      <alignment horizontal="center" vertical="top"/>
    </xf>
    <xf numFmtId="9" fontId="71" fillId="4" borderId="12" xfId="0" applyNumberFormat="1" applyFont="1" applyFill="1" applyBorder="1" applyAlignment="1">
      <alignment horizontal="left" vertical="top" wrapText="1"/>
    </xf>
    <xf numFmtId="0" fontId="65" fillId="28" borderId="12" xfId="0" applyFont="1" applyFill="1" applyBorder="1" applyAlignment="1">
      <alignment vertical="center" wrapText="1"/>
    </xf>
    <xf numFmtId="3" fontId="65" fillId="28" borderId="12" xfId="0" applyNumberFormat="1" applyFont="1" applyFill="1" applyBorder="1" applyAlignment="1">
      <alignment horizontal="center" vertical="center" wrapText="1"/>
    </xf>
    <xf numFmtId="1" fontId="65" fillId="28" borderId="12" xfId="0" applyNumberFormat="1" applyFont="1" applyFill="1" applyBorder="1" applyAlignment="1">
      <alignment horizontal="center" vertical="center" wrapText="1"/>
    </xf>
    <xf numFmtId="168" fontId="65" fillId="29" borderId="12" xfId="0" applyNumberFormat="1" applyFont="1" applyFill="1" applyBorder="1" applyAlignment="1">
      <alignment horizontal="center" vertical="center" wrapText="1"/>
    </xf>
    <xf numFmtId="164" fontId="65" fillId="28" borderId="12" xfId="0" applyNumberFormat="1" applyFont="1" applyFill="1" applyBorder="1" applyAlignment="1">
      <alignment horizontal="center" vertical="center" wrapText="1"/>
    </xf>
    <xf numFmtId="9" fontId="67" fillId="28" borderId="12" xfId="0" applyNumberFormat="1" applyFont="1" applyFill="1" applyBorder="1" applyAlignment="1">
      <alignment horizontal="left" vertical="top" wrapText="1"/>
    </xf>
    <xf numFmtId="9" fontId="65" fillId="28" borderId="42" xfId="0" applyNumberFormat="1" applyFont="1" applyFill="1" applyBorder="1" applyAlignment="1">
      <alignment horizontal="center" vertical="center" wrapText="1"/>
    </xf>
    <xf numFmtId="0" fontId="68" fillId="28" borderId="81" xfId="0" applyFont="1" applyFill="1" applyBorder="1" applyAlignment="1">
      <alignment horizontal="center" vertical="center" wrapText="1"/>
    </xf>
    <xf numFmtId="0" fontId="66" fillId="4" borderId="12" xfId="0" applyFont="1" applyFill="1" applyBorder="1" applyAlignment="1">
      <alignment horizontal="center" vertical="center" wrapText="1"/>
    </xf>
    <xf numFmtId="164" fontId="66" fillId="4" borderId="12" xfId="0" applyNumberFormat="1" applyFont="1" applyFill="1" applyBorder="1" applyAlignment="1">
      <alignment horizontal="center" vertical="center" wrapText="1"/>
    </xf>
    <xf numFmtId="164" fontId="67" fillId="4" borderId="12" xfId="0" applyNumberFormat="1" applyFont="1" applyFill="1" applyBorder="1" applyAlignment="1">
      <alignment horizontal="left" vertical="top" wrapText="1"/>
    </xf>
    <xf numFmtId="10" fontId="66" fillId="4" borderId="42" xfId="0" applyNumberFormat="1" applyFont="1" applyFill="1" applyBorder="1" applyAlignment="1">
      <alignment horizontal="center" vertical="center" wrapText="1"/>
    </xf>
    <xf numFmtId="0" fontId="68" fillId="0" borderId="0" xfId="0" applyFont="1" applyAlignment="1">
      <alignment vertical="center"/>
    </xf>
    <xf numFmtId="0" fontId="65" fillId="0" borderId="0" xfId="0" applyFont="1" applyAlignment="1">
      <alignment vertical="center"/>
    </xf>
    <xf numFmtId="0" fontId="68" fillId="0" borderId="32" xfId="0" applyFont="1" applyBorder="1" applyAlignment="1">
      <alignment vertical="center"/>
    </xf>
    <xf numFmtId="0" fontId="68" fillId="0" borderId="81" xfId="0" applyFont="1" applyBorder="1" applyAlignment="1">
      <alignment horizontal="center" vertical="center"/>
    </xf>
    <xf numFmtId="3" fontId="53" fillId="16" borderId="12" xfId="0" applyNumberFormat="1" applyFont="1" applyFill="1" applyBorder="1" applyAlignment="1">
      <alignment vertical="top" wrapText="1"/>
    </xf>
    <xf numFmtId="0" fontId="4" fillId="16" borderId="32" xfId="0" applyFont="1" applyFill="1" applyBorder="1" applyAlignment="1">
      <alignment horizontal="left" vertical="top" wrapText="1"/>
    </xf>
    <xf numFmtId="0" fontId="4" fillId="33" borderId="81" xfId="0" applyFont="1" applyFill="1" applyBorder="1" applyAlignment="1">
      <alignment horizontal="left" vertical="top" wrapText="1"/>
    </xf>
    <xf numFmtId="0" fontId="53" fillId="33" borderId="81" xfId="0" applyFont="1" applyFill="1" applyBorder="1" applyAlignment="1">
      <alignment horizontal="left" vertical="top" wrapText="1"/>
    </xf>
    <xf numFmtId="0" fontId="4" fillId="16" borderId="12" xfId="0" applyFont="1" applyFill="1" applyBorder="1" applyAlignment="1">
      <alignment horizontal="left" vertical="top" wrapText="1"/>
    </xf>
    <xf numFmtId="0" fontId="16" fillId="33" borderId="0" xfId="0" applyFont="1" applyFill="1" applyAlignment="1">
      <alignment vertical="top" wrapText="1"/>
    </xf>
    <xf numFmtId="1" fontId="63" fillId="16" borderId="12" xfId="0" applyNumberFormat="1" applyFont="1" applyFill="1" applyBorder="1" applyAlignment="1">
      <alignment horizontal="center" vertical="center" wrapText="1"/>
    </xf>
    <xf numFmtId="0" fontId="4" fillId="26" borderId="0" xfId="0" applyFont="1" applyFill="1" applyAlignment="1">
      <alignment vertical="top" wrapText="1"/>
    </xf>
    <xf numFmtId="0" fontId="4" fillId="33" borderId="0" xfId="0" applyFont="1" applyFill="1" applyAlignment="1">
      <alignment horizontal="left" vertical="top" wrapText="1"/>
    </xf>
    <xf numFmtId="0" fontId="16" fillId="26" borderId="0" xfId="0" applyFont="1" applyFill="1" applyAlignment="1">
      <alignment vertical="top" wrapText="1"/>
    </xf>
    <xf numFmtId="4" fontId="4" fillId="16" borderId="12" xfId="0" applyNumberFormat="1" applyFont="1" applyFill="1" applyBorder="1" applyAlignment="1">
      <alignment vertical="top" wrapText="1"/>
    </xf>
    <xf numFmtId="0" fontId="53" fillId="16" borderId="12" xfId="0" applyFont="1" applyFill="1" applyBorder="1" applyAlignment="1">
      <alignment vertical="top" wrapText="1"/>
    </xf>
    <xf numFmtId="0" fontId="4" fillId="33" borderId="81" xfId="0" applyFont="1" applyFill="1" applyBorder="1" applyAlignment="1">
      <alignment vertical="top" wrapText="1"/>
    </xf>
    <xf numFmtId="0" fontId="0" fillId="0" borderId="81" xfId="0" applyBorder="1" applyAlignment="1">
      <alignment vertical="top" wrapText="1"/>
    </xf>
    <xf numFmtId="0" fontId="4" fillId="26" borderId="12" xfId="0" applyFont="1" applyFill="1" applyBorder="1" applyAlignment="1">
      <alignment vertical="top" wrapText="1"/>
    </xf>
    <xf numFmtId="0" fontId="4" fillId="16" borderId="12" xfId="0" applyFont="1" applyFill="1" applyBorder="1" applyAlignment="1">
      <alignment wrapText="1"/>
    </xf>
    <xf numFmtId="172" fontId="0" fillId="0" borderId="0" xfId="0" applyNumberFormat="1"/>
    <xf numFmtId="0" fontId="50" fillId="0" borderId="59" xfId="0" applyFont="1" applyBorder="1" applyAlignment="1">
      <alignment horizontal="center" vertical="center"/>
    </xf>
    <xf numFmtId="49" fontId="72" fillId="17" borderId="56" xfId="0" applyNumberFormat="1" applyFont="1" applyFill="1" applyBorder="1" applyAlignment="1">
      <alignment horizontal="center" vertical="center" wrapText="1"/>
    </xf>
    <xf numFmtId="49" fontId="72" fillId="22" borderId="55" xfId="0" applyNumberFormat="1" applyFont="1" applyFill="1" applyBorder="1" applyAlignment="1">
      <alignment horizontal="center" vertical="center"/>
    </xf>
    <xf numFmtId="0" fontId="51" fillId="22" borderId="55" xfId="0" applyFont="1" applyFill="1" applyBorder="1"/>
    <xf numFmtId="172" fontId="13" fillId="0" borderId="55" xfId="2" applyNumberFormat="1" applyFont="1" applyFill="1" applyBorder="1" applyAlignment="1">
      <alignment horizontal="center"/>
    </xf>
    <xf numFmtId="172" fontId="13" fillId="22" borderId="55" xfId="2" applyNumberFormat="1" applyFont="1" applyFill="1" applyBorder="1" applyAlignment="1">
      <alignment horizontal="center"/>
    </xf>
    <xf numFmtId="172" fontId="13" fillId="52" borderId="55" xfId="2" applyNumberFormat="1" applyFont="1" applyFill="1" applyBorder="1" applyAlignment="1">
      <alignment horizontal="center"/>
    </xf>
    <xf numFmtId="0" fontId="52" fillId="0" borderId="59" xfId="0" applyFont="1" applyBorder="1" applyAlignment="1">
      <alignment horizontal="left" vertical="center"/>
    </xf>
    <xf numFmtId="49" fontId="72" fillId="20" borderId="55" xfId="0" applyNumberFormat="1" applyFont="1" applyFill="1" applyBorder="1" applyAlignment="1">
      <alignment horizontal="center" vertical="center"/>
    </xf>
    <xf numFmtId="0" fontId="51" fillId="20" borderId="55" xfId="0" applyFont="1" applyFill="1" applyBorder="1"/>
    <xf numFmtId="172" fontId="13" fillId="20" borderId="55" xfId="2" applyNumberFormat="1" applyFont="1" applyFill="1" applyBorder="1" applyAlignment="1">
      <alignment horizontal="center"/>
    </xf>
    <xf numFmtId="43" fontId="4" fillId="0" borderId="55" xfId="2" applyFont="1" applyBorder="1" applyAlignment="1">
      <alignment horizontal="center"/>
    </xf>
    <xf numFmtId="172" fontId="13" fillId="53" borderId="55" xfId="2" applyNumberFormat="1" applyFont="1" applyFill="1" applyBorder="1" applyAlignment="1">
      <alignment horizontal="center"/>
    </xf>
    <xf numFmtId="0" fontId="72" fillId="20" borderId="55" xfId="0" applyFont="1" applyFill="1" applyBorder="1" applyAlignment="1">
      <alignment horizontal="center" vertical="center"/>
    </xf>
    <xf numFmtId="172" fontId="51" fillId="20" borderId="55" xfId="2" applyNumberFormat="1" applyFont="1" applyFill="1" applyBorder="1" applyAlignment="1">
      <alignment horizontal="center"/>
    </xf>
    <xf numFmtId="0" fontId="73" fillId="0" borderId="55" xfId="0" applyFont="1" applyBorder="1" applyAlignment="1">
      <alignment horizontal="center" vertical="center"/>
    </xf>
    <xf numFmtId="49" fontId="73" fillId="0" borderId="55" xfId="0" applyNumberFormat="1" applyFont="1" applyBorder="1" applyAlignment="1">
      <alignment horizontal="center" vertical="center"/>
    </xf>
    <xf numFmtId="49" fontId="72" fillId="0" borderId="55" xfId="0" applyNumberFormat="1" applyFont="1" applyBorder="1" applyAlignment="1">
      <alignment horizontal="center" vertical="center"/>
    </xf>
    <xf numFmtId="0" fontId="53" fillId="0" borderId="55" xfId="0" applyFont="1" applyBorder="1"/>
    <xf numFmtId="172" fontId="4" fillId="0" borderId="55" xfId="2" applyNumberFormat="1" applyFont="1" applyFill="1" applyBorder="1" applyAlignment="1">
      <alignment horizontal="center"/>
    </xf>
    <xf numFmtId="174" fontId="4" fillId="0" borderId="55" xfId="2" applyNumberFormat="1" applyFont="1" applyBorder="1" applyAlignment="1">
      <alignment horizontal="center"/>
    </xf>
    <xf numFmtId="4" fontId="4" fillId="0" borderId="55" xfId="2" applyNumberFormat="1" applyFont="1" applyBorder="1" applyAlignment="1">
      <alignment horizontal="right"/>
    </xf>
    <xf numFmtId="4" fontId="53" fillId="0" borderId="55" xfId="2" applyNumberFormat="1" applyFont="1" applyBorder="1" applyAlignment="1">
      <alignment horizontal="right"/>
    </xf>
    <xf numFmtId="4" fontId="13" fillId="20" borderId="55" xfId="2" applyNumberFormat="1" applyFont="1" applyFill="1" applyBorder="1" applyAlignment="1">
      <alignment horizontal="right"/>
    </xf>
    <xf numFmtId="4" fontId="51" fillId="20" borderId="55" xfId="2" applyNumberFormat="1" applyFont="1" applyFill="1" applyBorder="1" applyAlignment="1">
      <alignment horizontal="right"/>
    </xf>
    <xf numFmtId="0" fontId="74" fillId="0" borderId="0" xfId="0" applyFont="1"/>
    <xf numFmtId="0" fontId="72" fillId="21" borderId="55" xfId="0" applyFont="1" applyFill="1" applyBorder="1" applyAlignment="1">
      <alignment horizontal="center" vertical="center"/>
    </xf>
    <xf numFmtId="49" fontId="72" fillId="21" borderId="55" xfId="0" applyNumberFormat="1" applyFont="1" applyFill="1" applyBorder="1" applyAlignment="1">
      <alignment horizontal="center" vertical="center"/>
    </xf>
    <xf numFmtId="0" fontId="51" fillId="21" borderId="55" xfId="0" applyFont="1" applyFill="1" applyBorder="1"/>
    <xf numFmtId="174" fontId="13" fillId="21" borderId="55" xfId="2" applyNumberFormat="1" applyFont="1" applyFill="1" applyBorder="1" applyAlignment="1">
      <alignment horizontal="center"/>
    </xf>
    <xf numFmtId="4" fontId="13" fillId="21" borderId="55" xfId="2" applyNumberFormat="1" applyFont="1" applyFill="1" applyBorder="1" applyAlignment="1">
      <alignment horizontal="right"/>
    </xf>
    <xf numFmtId="4" fontId="51" fillId="21" borderId="55" xfId="2" applyNumberFormat="1" applyFont="1" applyFill="1" applyBorder="1" applyAlignment="1">
      <alignment horizontal="right"/>
    </xf>
    <xf numFmtId="174" fontId="4" fillId="0" borderId="55" xfId="2" applyNumberFormat="1" applyFont="1" applyFill="1" applyBorder="1" applyAlignment="1">
      <alignment horizontal="center"/>
    </xf>
    <xf numFmtId="4" fontId="4" fillId="0" borderId="55" xfId="2" applyNumberFormat="1" applyFont="1" applyFill="1" applyBorder="1" applyAlignment="1">
      <alignment horizontal="right"/>
    </xf>
    <xf numFmtId="4" fontId="53" fillId="0" borderId="55" xfId="2" applyNumberFormat="1" applyFont="1" applyFill="1" applyBorder="1" applyAlignment="1">
      <alignment horizontal="right"/>
    </xf>
    <xf numFmtId="0" fontId="75" fillId="0" borderId="0" xfId="0" applyFont="1"/>
    <xf numFmtId="174" fontId="51" fillId="21" borderId="55" xfId="2" applyNumberFormat="1" applyFont="1" applyFill="1" applyBorder="1" applyAlignment="1">
      <alignment horizontal="center"/>
    </xf>
    <xf numFmtId="172" fontId="13" fillId="21" borderId="55" xfId="2" applyNumberFormat="1" applyFont="1" applyFill="1" applyBorder="1" applyAlignment="1">
      <alignment horizontal="center"/>
    </xf>
    <xf numFmtId="172" fontId="51" fillId="21" borderId="55" xfId="2" applyNumberFormat="1" applyFont="1" applyFill="1" applyBorder="1" applyAlignment="1">
      <alignment horizontal="center"/>
    </xf>
    <xf numFmtId="174" fontId="13" fillId="20" borderId="55" xfId="2" applyNumberFormat="1" applyFont="1" applyFill="1" applyBorder="1" applyAlignment="1">
      <alignment horizontal="center"/>
    </xf>
    <xf numFmtId="0" fontId="72" fillId="0" borderId="55" xfId="0" applyFont="1" applyBorder="1" applyAlignment="1">
      <alignment horizontal="center" vertical="center"/>
    </xf>
    <xf numFmtId="0" fontId="51" fillId="0" borderId="55" xfId="0" applyFont="1" applyBorder="1"/>
    <xf numFmtId="43" fontId="4" fillId="0" borderId="55" xfId="2" applyFont="1" applyFill="1" applyBorder="1" applyAlignment="1">
      <alignment horizontal="center"/>
    </xf>
    <xf numFmtId="0" fontId="73" fillId="21" borderId="55" xfId="0" applyFont="1" applyFill="1" applyBorder="1" applyAlignment="1">
      <alignment horizontal="center" vertical="center"/>
    </xf>
    <xf numFmtId="49" fontId="73" fillId="21" borderId="55" xfId="0" applyNumberFormat="1" applyFont="1" applyFill="1" applyBorder="1" applyAlignment="1">
      <alignment horizontal="center" vertical="center"/>
    </xf>
    <xf numFmtId="174" fontId="4" fillId="21" borderId="55" xfId="2" applyNumberFormat="1" applyFont="1" applyFill="1" applyBorder="1" applyAlignment="1">
      <alignment horizontal="center"/>
    </xf>
    <xf numFmtId="174" fontId="53" fillId="21" borderId="55" xfId="2" applyNumberFormat="1" applyFont="1" applyFill="1" applyBorder="1" applyAlignment="1">
      <alignment horizontal="center"/>
    </xf>
    <xf numFmtId="172" fontId="13" fillId="0" borderId="55" xfId="2" applyNumberFormat="1" applyFont="1" applyFill="1" applyBorder="1"/>
    <xf numFmtId="174" fontId="13" fillId="20" borderId="55" xfId="2" applyNumberFormat="1" applyFont="1" applyFill="1" applyBorder="1"/>
    <xf numFmtId="174" fontId="51" fillId="20" borderId="55" xfId="2" applyNumberFormat="1" applyFont="1" applyFill="1" applyBorder="1"/>
    <xf numFmtId="174" fontId="13" fillId="21" borderId="55" xfId="2" applyNumberFormat="1" applyFont="1" applyFill="1" applyBorder="1"/>
    <xf numFmtId="174" fontId="51" fillId="21" borderId="55" xfId="2" applyNumberFormat="1" applyFont="1" applyFill="1" applyBorder="1"/>
    <xf numFmtId="172" fontId="4" fillId="0" borderId="55" xfId="2" applyNumberFormat="1" applyFont="1" applyFill="1" applyBorder="1"/>
    <xf numFmtId="174" fontId="4" fillId="0" borderId="55" xfId="2" applyNumberFormat="1" applyFont="1" applyBorder="1"/>
    <xf numFmtId="4" fontId="13" fillId="54" borderId="55" xfId="2" applyNumberFormat="1" applyFont="1" applyFill="1" applyBorder="1" applyAlignment="1">
      <alignment horizontal="right"/>
    </xf>
    <xf numFmtId="0" fontId="73" fillId="20" borderId="55" xfId="0" applyFont="1" applyFill="1" applyBorder="1" applyAlignment="1">
      <alignment horizontal="center" vertical="center"/>
    </xf>
    <xf numFmtId="0" fontId="51" fillId="55" borderId="61" xfId="0" applyFont="1" applyFill="1" applyBorder="1" applyAlignment="1">
      <alignment vertical="center" wrapText="1"/>
    </xf>
    <xf numFmtId="172" fontId="4" fillId="20" borderId="55" xfId="2" applyNumberFormat="1" applyFont="1" applyFill="1" applyBorder="1" applyAlignment="1">
      <alignment horizontal="center"/>
    </xf>
    <xf numFmtId="4" fontId="4" fillId="20" borderId="55" xfId="2" applyNumberFormat="1" applyFont="1" applyFill="1" applyBorder="1" applyAlignment="1">
      <alignment horizontal="right"/>
    </xf>
    <xf numFmtId="4" fontId="53" fillId="20" borderId="55" xfId="2" applyNumberFormat="1" applyFont="1" applyFill="1" applyBorder="1" applyAlignment="1">
      <alignment horizontal="right"/>
    </xf>
    <xf numFmtId="49" fontId="72" fillId="56" borderId="55" xfId="0" applyNumberFormat="1" applyFont="1" applyFill="1" applyBorder="1" applyAlignment="1">
      <alignment horizontal="center" vertical="center"/>
    </xf>
    <xf numFmtId="0" fontId="73" fillId="56" borderId="55" xfId="0" applyFont="1" applyFill="1" applyBorder="1" applyAlignment="1">
      <alignment horizontal="center" vertical="center"/>
    </xf>
    <xf numFmtId="0" fontId="20" fillId="57" borderId="62" xfId="0" applyFont="1" applyFill="1" applyBorder="1" applyAlignment="1">
      <alignment vertical="center" wrapText="1"/>
    </xf>
    <xf numFmtId="172" fontId="4" fillId="21" borderId="55" xfId="2" applyNumberFormat="1" applyFont="1" applyFill="1" applyBorder="1" applyAlignment="1">
      <alignment horizontal="center"/>
    </xf>
    <xf numFmtId="4" fontId="4" fillId="21" borderId="55" xfId="2" applyNumberFormat="1" applyFont="1" applyFill="1" applyBorder="1" applyAlignment="1">
      <alignment horizontal="right"/>
    </xf>
    <xf numFmtId="4" fontId="53" fillId="21" borderId="55" xfId="2" applyNumberFormat="1" applyFont="1" applyFill="1" applyBorder="1" applyAlignment="1">
      <alignment horizontal="right"/>
    </xf>
    <xf numFmtId="0" fontId="20" fillId="21" borderId="55" xfId="0" quotePrefix="1" applyFont="1" applyFill="1" applyBorder="1" applyAlignment="1">
      <alignment horizontal="left"/>
    </xf>
    <xf numFmtId="0" fontId="20" fillId="0" borderId="55" xfId="0" quotePrefix="1" applyFont="1" applyBorder="1" applyAlignment="1">
      <alignment horizontal="left"/>
    </xf>
    <xf numFmtId="172" fontId="4" fillId="0" borderId="55" xfId="2" applyNumberFormat="1" applyFont="1" applyBorder="1" applyAlignment="1">
      <alignment horizontal="center"/>
    </xf>
    <xf numFmtId="0" fontId="53" fillId="57" borderId="62" xfId="0" applyFont="1" applyFill="1" applyBorder="1" applyAlignment="1">
      <alignment vertical="center" wrapText="1"/>
    </xf>
    <xf numFmtId="0" fontId="53" fillId="21" borderId="55" xfId="0" quotePrefix="1" applyFont="1" applyFill="1" applyBorder="1" applyAlignment="1">
      <alignment horizontal="left"/>
    </xf>
    <xf numFmtId="172" fontId="76" fillId="0" borderId="55" xfId="2" applyNumberFormat="1" applyFont="1" applyFill="1" applyBorder="1" applyAlignment="1">
      <alignment horizontal="center" vertical="center"/>
    </xf>
    <xf numFmtId="172" fontId="25" fillId="20" borderId="55" xfId="2" applyNumberFormat="1" applyFont="1" applyFill="1" applyBorder="1" applyAlignment="1">
      <alignment horizontal="center" vertical="center"/>
    </xf>
    <xf numFmtId="4" fontId="4" fillId="20" borderId="55" xfId="2" applyNumberFormat="1" applyFont="1" applyFill="1" applyBorder="1" applyAlignment="1">
      <alignment horizontal="right" vertical="center"/>
    </xf>
    <xf numFmtId="172" fontId="4" fillId="56" borderId="55" xfId="2" applyNumberFormat="1" applyFont="1" applyFill="1" applyBorder="1" applyAlignment="1">
      <alignment horizontal="center"/>
    </xf>
    <xf numFmtId="4" fontId="4" fillId="56" borderId="55" xfId="2" applyNumberFormat="1" applyFont="1" applyFill="1" applyBorder="1" applyAlignment="1">
      <alignment horizontal="right"/>
    </xf>
    <xf numFmtId="0" fontId="53" fillId="58" borderId="62" xfId="0" applyFont="1" applyFill="1" applyBorder="1" applyAlignment="1">
      <alignment vertical="center" wrapText="1"/>
    </xf>
    <xf numFmtId="0" fontId="4" fillId="58" borderId="62" xfId="0" applyFont="1" applyFill="1" applyBorder="1" applyAlignment="1">
      <alignment vertical="center" wrapText="1"/>
    </xf>
    <xf numFmtId="0" fontId="4" fillId="0" borderId="55" xfId="0" quotePrefix="1" applyFont="1" applyBorder="1" applyAlignment="1">
      <alignment horizontal="left"/>
    </xf>
    <xf numFmtId="172" fontId="25" fillId="0" borderId="55" xfId="2" applyNumberFormat="1" applyFont="1" applyFill="1" applyBorder="1" applyAlignment="1">
      <alignment horizontal="center" vertical="center"/>
    </xf>
    <xf numFmtId="172" fontId="4" fillId="0" borderId="55" xfId="2" quotePrefix="1" applyNumberFormat="1" applyFont="1" applyFill="1" applyBorder="1" applyAlignment="1">
      <alignment horizontal="left"/>
    </xf>
    <xf numFmtId="4" fontId="4" fillId="0" borderId="55" xfId="2" quotePrefix="1" applyNumberFormat="1" applyFont="1" applyFill="1" applyBorder="1" applyAlignment="1">
      <alignment horizontal="right"/>
    </xf>
    <xf numFmtId="4" fontId="53" fillId="0" borderId="55" xfId="2" quotePrefix="1" applyNumberFormat="1" applyFont="1" applyFill="1" applyBorder="1" applyAlignment="1">
      <alignment horizontal="right"/>
    </xf>
    <xf numFmtId="0" fontId="53" fillId="21" borderId="55" xfId="0" quotePrefix="1" applyFont="1" applyFill="1" applyBorder="1" applyAlignment="1">
      <alignment horizontal="center"/>
    </xf>
    <xf numFmtId="0" fontId="53" fillId="31" borderId="62" xfId="0" applyFont="1" applyFill="1" applyBorder="1" applyAlignment="1">
      <alignment vertical="center"/>
    </xf>
    <xf numFmtId="4" fontId="4" fillId="0" borderId="55" xfId="2" quotePrefix="1" applyNumberFormat="1" applyFont="1" applyFill="1" applyBorder="1" applyAlignment="1"/>
    <xf numFmtId="4" fontId="53" fillId="0" borderId="55" xfId="2" quotePrefix="1" applyNumberFormat="1" applyFont="1" applyFill="1" applyBorder="1" applyAlignment="1"/>
    <xf numFmtId="4" fontId="4" fillId="21" borderId="55" xfId="2" applyNumberFormat="1" applyFont="1" applyFill="1" applyBorder="1" applyAlignment="1"/>
    <xf numFmtId="4" fontId="53" fillId="21" borderId="55" xfId="2" applyNumberFormat="1" applyFont="1" applyFill="1" applyBorder="1" applyAlignment="1"/>
    <xf numFmtId="4" fontId="4" fillId="0" borderId="55" xfId="2" applyNumberFormat="1" applyFont="1" applyBorder="1" applyAlignment="1"/>
    <xf numFmtId="4" fontId="53" fillId="0" borderId="55" xfId="2" applyNumberFormat="1" applyFont="1" applyBorder="1" applyAlignment="1"/>
    <xf numFmtId="43" fontId="4" fillId="0" borderId="55" xfId="2" quotePrefix="1" applyFont="1" applyFill="1" applyBorder="1" applyAlignment="1">
      <alignment horizontal="left"/>
    </xf>
    <xf numFmtId="49" fontId="72" fillId="59" borderId="55" xfId="0" applyNumberFormat="1" applyFont="1" applyFill="1" applyBorder="1" applyAlignment="1">
      <alignment horizontal="center" vertical="center"/>
    </xf>
    <xf numFmtId="0" fontId="73" fillId="59" borderId="55" xfId="0" applyFont="1" applyFill="1" applyBorder="1" applyAlignment="1">
      <alignment horizontal="center" vertical="center"/>
    </xf>
    <xf numFmtId="0" fontId="14" fillId="59" borderId="55" xfId="0" applyFont="1" applyFill="1" applyBorder="1" applyAlignment="1">
      <alignment vertical="center" wrapText="1"/>
    </xf>
    <xf numFmtId="172" fontId="77" fillId="59" borderId="55" xfId="2" applyNumberFormat="1" applyFont="1" applyFill="1" applyBorder="1" applyAlignment="1">
      <alignment vertical="center" wrapText="1"/>
    </xf>
    <xf numFmtId="172" fontId="77" fillId="60" borderId="55" xfId="2" applyNumberFormat="1" applyFont="1" applyFill="1" applyBorder="1" applyAlignment="1">
      <alignment vertical="center" wrapText="1"/>
    </xf>
    <xf numFmtId="166" fontId="17" fillId="33" borderId="12" xfId="0" applyNumberFormat="1" applyFont="1" applyFill="1" applyBorder="1" applyAlignment="1">
      <alignment horizontal="right" vertical="center"/>
    </xf>
    <xf numFmtId="3" fontId="13" fillId="33" borderId="12" xfId="0" applyNumberFormat="1" applyFont="1" applyFill="1" applyBorder="1" applyAlignment="1">
      <alignment vertical="center" wrapText="1"/>
    </xf>
    <xf numFmtId="44" fontId="13" fillId="33" borderId="12" xfId="4" applyFont="1" applyFill="1" applyBorder="1" applyAlignment="1">
      <alignment vertical="center" wrapText="1"/>
    </xf>
    <xf numFmtId="10" fontId="4" fillId="33" borderId="12" xfId="0" applyNumberFormat="1" applyFont="1" applyFill="1" applyBorder="1" applyAlignment="1">
      <alignment horizontal="right" vertical="center" wrapText="1"/>
    </xf>
    <xf numFmtId="10" fontId="4" fillId="33" borderId="12" xfId="0" applyNumberFormat="1" applyFont="1" applyFill="1" applyBorder="1" applyAlignment="1">
      <alignment horizontal="center" vertical="center" wrapText="1"/>
    </xf>
    <xf numFmtId="0" fontId="0" fillId="33" borderId="81" xfId="0" applyFill="1" applyBorder="1"/>
    <xf numFmtId="3" fontId="13" fillId="40" borderId="42" xfId="0" applyNumberFormat="1" applyFont="1" applyFill="1" applyBorder="1" applyAlignment="1">
      <alignment horizontal="center" vertical="center" wrapText="1"/>
    </xf>
    <xf numFmtId="44" fontId="13" fillId="40" borderId="12" xfId="4" applyFont="1" applyFill="1" applyBorder="1" applyAlignment="1">
      <alignment horizontal="center" vertical="center" wrapText="1"/>
    </xf>
    <xf numFmtId="44" fontId="13" fillId="39" borderId="81" xfId="4" applyFont="1" applyFill="1" applyBorder="1" applyAlignment="1">
      <alignment horizontal="center" vertical="center"/>
    </xf>
    <xf numFmtId="49" fontId="25" fillId="0" borderId="79" xfId="3" applyNumberFormat="1" applyFont="1" applyBorder="1" applyAlignment="1">
      <alignment vertical="center" wrapText="1"/>
    </xf>
    <xf numFmtId="49" fontId="25" fillId="0" borderId="79" xfId="3" quotePrefix="1" applyNumberFormat="1" applyFont="1" applyBorder="1" applyAlignment="1">
      <alignment vertical="center" wrapText="1"/>
    </xf>
    <xf numFmtId="49" fontId="25" fillId="34" borderId="80" xfId="3" applyNumberFormat="1" applyFont="1" applyFill="1" applyBorder="1" applyAlignment="1">
      <alignment horizontal="center" vertical="center"/>
    </xf>
    <xf numFmtId="0" fontId="25" fillId="30" borderId="80" xfId="3" applyFont="1" applyFill="1" applyBorder="1" applyAlignment="1">
      <alignment horizontal="center" vertical="center"/>
    </xf>
    <xf numFmtId="49" fontId="25" fillId="30" borderId="80" xfId="3" applyNumberFormat="1" applyFont="1" applyFill="1" applyBorder="1" applyAlignment="1">
      <alignment horizontal="center" vertical="center"/>
    </xf>
    <xf numFmtId="0" fontId="25" fillId="0" borderId="80" xfId="3" applyFont="1" applyBorder="1" applyAlignment="1">
      <alignment horizontal="center" vertical="center"/>
    </xf>
    <xf numFmtId="49" fontId="25" fillId="0" borderId="80" xfId="3" applyNumberFormat="1" applyFont="1" applyBorder="1" applyAlignment="1">
      <alignment horizontal="center" vertical="center"/>
    </xf>
    <xf numFmtId="0" fontId="25" fillId="0" borderId="80" xfId="3" applyFont="1" applyBorder="1" applyAlignment="1">
      <alignment horizontal="left" vertical="center"/>
    </xf>
    <xf numFmtId="43" fontId="25" fillId="0" borderId="80" xfId="2" applyFont="1" applyFill="1" applyBorder="1" applyAlignment="1">
      <alignment horizontal="right" vertical="center"/>
    </xf>
    <xf numFmtId="175" fontId="25" fillId="0" borderId="80" xfId="2" applyNumberFormat="1" applyFont="1" applyFill="1" applyBorder="1" applyAlignment="1">
      <alignment horizontal="right" vertical="center"/>
    </xf>
    <xf numFmtId="1" fontId="25" fillId="0" borderId="80" xfId="3" applyNumberFormat="1" applyFont="1" applyBorder="1" applyAlignment="1">
      <alignment horizontal="center" vertical="center"/>
    </xf>
    <xf numFmtId="0" fontId="25" fillId="0" borderId="32" xfId="3" applyFont="1" applyAlignment="1">
      <alignment horizontal="center" vertical="center"/>
    </xf>
    <xf numFmtId="49" fontId="25" fillId="0" borderId="32" xfId="3" applyNumberFormat="1" applyFont="1" applyAlignment="1">
      <alignment horizontal="center" vertical="center"/>
    </xf>
    <xf numFmtId="0" fontId="25" fillId="0" borderId="32" xfId="3" applyFont="1" applyAlignment="1">
      <alignment horizontal="left" vertical="center"/>
    </xf>
    <xf numFmtId="175" fontId="25" fillId="0" borderId="32" xfId="2" applyNumberFormat="1" applyFont="1" applyFill="1" applyBorder="1" applyAlignment="1">
      <alignment horizontal="right" vertical="center"/>
    </xf>
    <xf numFmtId="10" fontId="25" fillId="0" borderId="32" xfId="1" applyNumberFormat="1" applyFont="1" applyFill="1" applyBorder="1" applyAlignment="1">
      <alignment horizontal="right" vertical="center"/>
    </xf>
    <xf numFmtId="43" fontId="25" fillId="0" borderId="32" xfId="2" applyFont="1" applyFill="1" applyBorder="1" applyAlignment="1">
      <alignment horizontal="right" vertical="center"/>
    </xf>
    <xf numFmtId="0" fontId="25" fillId="0" borderId="76" xfId="3" applyFont="1" applyBorder="1" applyAlignment="1">
      <alignment horizontal="center" vertical="center"/>
    </xf>
    <xf numFmtId="49" fontId="25" fillId="0" borderId="76" xfId="3" applyNumberFormat="1" applyFont="1" applyBorder="1" applyAlignment="1">
      <alignment horizontal="center" vertical="center"/>
    </xf>
    <xf numFmtId="0" fontId="25" fillId="0" borderId="76" xfId="3" applyFont="1" applyBorder="1" applyAlignment="1">
      <alignment horizontal="left" vertical="center"/>
    </xf>
    <xf numFmtId="43" fontId="25" fillId="0" borderId="76" xfId="2" applyFont="1" applyFill="1" applyBorder="1" applyAlignment="1">
      <alignment horizontal="right" vertical="center"/>
    </xf>
    <xf numFmtId="10" fontId="25" fillId="0" borderId="76" xfId="1" applyNumberFormat="1" applyFont="1" applyFill="1" applyBorder="1" applyAlignment="1">
      <alignment horizontal="right" vertical="center"/>
    </xf>
    <xf numFmtId="10" fontId="25" fillId="0" borderId="80" xfId="1" applyNumberFormat="1" applyFont="1" applyFill="1" applyBorder="1" applyAlignment="1">
      <alignment horizontal="right" vertical="center"/>
    </xf>
    <xf numFmtId="176" fontId="25" fillId="0" borderId="80" xfId="2" applyNumberFormat="1" applyFont="1" applyFill="1" applyBorder="1" applyAlignment="1">
      <alignment horizontal="left" vertical="center"/>
    </xf>
    <xf numFmtId="0" fontId="25" fillId="34" borderId="80" xfId="3" applyFont="1" applyFill="1" applyBorder="1" applyAlignment="1">
      <alignment horizontal="left" vertical="center"/>
    </xf>
    <xf numFmtId="9" fontId="4" fillId="0" borderId="42" xfId="0" applyNumberFormat="1" applyFont="1" applyBorder="1" applyAlignment="1">
      <alignment horizontal="center" vertical="center" wrapText="1"/>
    </xf>
    <xf numFmtId="0" fontId="4" fillId="16" borderId="45" xfId="0" applyFont="1" applyFill="1" applyBorder="1" applyAlignment="1">
      <alignment vertical="top" wrapText="1"/>
    </xf>
    <xf numFmtId="0" fontId="16" fillId="33" borderId="81" xfId="0" applyFont="1" applyFill="1" applyBorder="1" applyAlignment="1">
      <alignment vertical="top" wrapText="1"/>
    </xf>
    <xf numFmtId="0" fontId="53" fillId="16" borderId="42" xfId="0" applyFont="1" applyFill="1" applyBorder="1" applyAlignment="1">
      <alignment vertical="top" wrapText="1"/>
    </xf>
    <xf numFmtId="43" fontId="0" fillId="0" borderId="0" xfId="0" applyNumberFormat="1"/>
    <xf numFmtId="43" fontId="0" fillId="0" borderId="0" xfId="2" applyFont="1"/>
    <xf numFmtId="172" fontId="4" fillId="33" borderId="55" xfId="2" quotePrefix="1" applyNumberFormat="1" applyFont="1" applyFill="1" applyBorder="1" applyAlignment="1">
      <alignment horizontal="left"/>
    </xf>
    <xf numFmtId="172" fontId="4" fillId="33" borderId="55" xfId="2" applyNumberFormat="1" applyFont="1" applyFill="1" applyBorder="1" applyAlignment="1">
      <alignment horizontal="center"/>
    </xf>
    <xf numFmtId="0" fontId="59" fillId="0" borderId="75" xfId="0" applyFont="1" applyBorder="1" applyAlignment="1">
      <alignment horizontal="center" vertical="center"/>
    </xf>
    <xf numFmtId="49" fontId="60" fillId="0" borderId="80" xfId="3" applyNumberFormat="1" applyFont="1" applyBorder="1" applyAlignment="1">
      <alignment horizontal="center" vertical="center" wrapText="1"/>
    </xf>
    <xf numFmtId="49" fontId="60" fillId="0" borderId="76" xfId="3" applyNumberFormat="1" applyFont="1" applyBorder="1" applyAlignment="1">
      <alignment horizontal="center" vertical="center"/>
    </xf>
    <xf numFmtId="44" fontId="78" fillId="0" borderId="81" xfId="4" applyFont="1" applyBorder="1" applyAlignment="1">
      <alignment horizontal="right" vertical="center"/>
    </xf>
    <xf numFmtId="9" fontId="60" fillId="34" borderId="80" xfId="1" applyFont="1" applyFill="1" applyBorder="1" applyAlignment="1">
      <alignment horizontal="right" vertical="center"/>
    </xf>
    <xf numFmtId="175" fontId="25" fillId="61" borderId="32" xfId="2" applyNumberFormat="1" applyFont="1" applyFill="1" applyBorder="1" applyAlignment="1">
      <alignment horizontal="right" vertical="center"/>
    </xf>
    <xf numFmtId="0" fontId="3" fillId="0" borderId="0" xfId="0" applyFont="1"/>
    <xf numFmtId="4" fontId="0" fillId="0" borderId="0" xfId="0" applyNumberFormat="1"/>
    <xf numFmtId="0" fontId="3" fillId="0" borderId="32" xfId="0" applyFont="1" applyBorder="1"/>
    <xf numFmtId="0" fontId="17" fillId="33" borderId="81" xfId="0" applyFont="1" applyFill="1" applyBorder="1"/>
    <xf numFmtId="44" fontId="17" fillId="33" borderId="81" xfId="4" applyFont="1" applyFill="1" applyBorder="1" applyAlignment="1"/>
    <xf numFmtId="44" fontId="17" fillId="0" borderId="81" xfId="4" applyFont="1" applyBorder="1" applyAlignment="1"/>
    <xf numFmtId="0" fontId="79" fillId="0" borderId="12" xfId="0" applyFont="1" applyBorder="1" applyAlignment="1">
      <alignment horizontal="center" vertical="center" wrapText="1"/>
    </xf>
    <xf numFmtId="0" fontId="80" fillId="0" borderId="12" xfId="0" applyFont="1" applyBorder="1" applyAlignment="1">
      <alignment horizontal="center" vertical="center" wrapText="1"/>
    </xf>
    <xf numFmtId="3" fontId="80" fillId="0" borderId="12" xfId="0" applyNumberFormat="1" applyFont="1" applyBorder="1" applyAlignment="1">
      <alignment vertical="center" wrapText="1"/>
    </xf>
    <xf numFmtId="3" fontId="80" fillId="0" borderId="12" xfId="0" applyNumberFormat="1" applyFont="1" applyBorder="1" applyAlignment="1">
      <alignment wrapText="1"/>
    </xf>
    <xf numFmtId="3" fontId="80" fillId="0" borderId="12" xfId="0" applyNumberFormat="1" applyFont="1" applyBorder="1" applyAlignment="1">
      <alignment horizontal="center" vertical="center" wrapText="1"/>
    </xf>
    <xf numFmtId="0" fontId="2" fillId="0" borderId="0" xfId="0" applyFont="1" applyAlignment="1">
      <alignment vertical="center" wrapText="1"/>
    </xf>
    <xf numFmtId="0" fontId="4" fillId="0" borderId="42" xfId="0" applyFont="1" applyBorder="1" applyAlignment="1">
      <alignment horizontal="center" vertical="center" wrapText="1"/>
    </xf>
    <xf numFmtId="3" fontId="4" fillId="0" borderId="81" xfId="0" applyNumberFormat="1" applyFont="1" applyBorder="1" applyAlignment="1">
      <alignment vertical="center" wrapText="1"/>
    </xf>
    <xf numFmtId="0" fontId="0" fillId="0" borderId="81" xfId="0" applyBorder="1" applyAlignment="1">
      <alignment horizontal="center" vertical="center"/>
    </xf>
    <xf numFmtId="3" fontId="4" fillId="0" borderId="83" xfId="0" applyNumberFormat="1" applyFont="1" applyBorder="1" applyAlignment="1">
      <alignment vertical="center" wrapText="1"/>
    </xf>
    <xf numFmtId="3" fontId="80" fillId="0" borderId="83" xfId="0" applyNumberFormat="1" applyFont="1" applyBorder="1" applyAlignment="1">
      <alignment horizontal="center" vertical="center" wrapText="1"/>
    </xf>
    <xf numFmtId="3" fontId="80" fillId="0" borderId="42" xfId="0" applyNumberFormat="1" applyFont="1" applyBorder="1" applyAlignment="1">
      <alignment vertical="center" wrapText="1"/>
    </xf>
    <xf numFmtId="3" fontId="80" fillId="0" borderId="42" xfId="0" applyNumberFormat="1" applyFont="1" applyBorder="1" applyAlignment="1">
      <alignment wrapText="1"/>
    </xf>
    <xf numFmtId="3" fontId="80" fillId="0" borderId="12" xfId="0" applyNumberFormat="1" applyFont="1" applyBorder="1" applyAlignment="1">
      <alignment horizontal="center" wrapText="1"/>
    </xf>
    <xf numFmtId="0" fontId="79" fillId="33" borderId="12" xfId="0" applyFont="1" applyFill="1" applyBorder="1" applyAlignment="1">
      <alignment horizontal="center" vertical="center" wrapText="1"/>
    </xf>
    <xf numFmtId="3" fontId="80" fillId="0" borderId="12" xfId="0" applyNumberFormat="1" applyFont="1" applyBorder="1" applyAlignment="1">
      <alignment horizontal="left" vertical="top" wrapText="1"/>
    </xf>
    <xf numFmtId="0" fontId="2" fillId="0" borderId="0" xfId="0" applyFont="1" applyAlignment="1">
      <alignment horizontal="center" vertical="center"/>
    </xf>
    <xf numFmtId="3" fontId="4" fillId="0" borderId="12" xfId="0" applyNumberFormat="1" applyFont="1" applyBorder="1" applyAlignment="1">
      <alignment wrapText="1"/>
    </xf>
    <xf numFmtId="0" fontId="80" fillId="0" borderId="12" xfId="0" applyFont="1" applyBorder="1" applyAlignment="1">
      <alignment wrapText="1"/>
    </xf>
    <xf numFmtId="0" fontId="4" fillId="0" borderId="12" xfId="0" applyFont="1" applyBorder="1" applyAlignment="1">
      <alignment wrapText="1"/>
    </xf>
    <xf numFmtId="0" fontId="80" fillId="33" borderId="12" xfId="0" applyFont="1" applyFill="1" applyBorder="1" applyAlignment="1">
      <alignment horizontal="center" vertical="center" wrapText="1"/>
    </xf>
    <xf numFmtId="0" fontId="80" fillId="0" borderId="12" xfId="0" applyFont="1" applyBorder="1" applyAlignment="1">
      <alignment vertical="center" wrapText="1"/>
    </xf>
    <xf numFmtId="0" fontId="79" fillId="0" borderId="12" xfId="0" applyFont="1" applyBorder="1" applyAlignment="1">
      <alignment vertical="center" wrapText="1"/>
    </xf>
    <xf numFmtId="43" fontId="17" fillId="0" borderId="81" xfId="0" applyNumberFormat="1" applyFont="1" applyBorder="1"/>
    <xf numFmtId="44" fontId="13" fillId="51" borderId="12" xfId="4" applyFont="1" applyFill="1" applyBorder="1" applyAlignment="1">
      <alignment vertical="center" wrapText="1"/>
    </xf>
    <xf numFmtId="9" fontId="4" fillId="62" borderId="12" xfId="0" applyNumberFormat="1" applyFont="1" applyFill="1" applyBorder="1" applyAlignment="1">
      <alignment horizontal="center" vertical="center" wrapText="1"/>
    </xf>
    <xf numFmtId="164" fontId="4" fillId="62" borderId="12" xfId="0" applyNumberFormat="1" applyFont="1" applyFill="1" applyBorder="1" applyAlignment="1">
      <alignment horizontal="center" vertical="center" wrapText="1"/>
    </xf>
    <xf numFmtId="3" fontId="4" fillId="63" borderId="12" xfId="0" applyNumberFormat="1" applyFont="1" applyFill="1" applyBorder="1" applyAlignment="1">
      <alignment horizontal="center" vertical="center" wrapText="1"/>
    </xf>
    <xf numFmtId="164" fontId="4" fillId="63" borderId="12" xfId="0" applyNumberFormat="1" applyFont="1" applyFill="1" applyBorder="1" applyAlignment="1">
      <alignment horizontal="center" vertical="center" wrapText="1"/>
    </xf>
    <xf numFmtId="3" fontId="13" fillId="64" borderId="12" xfId="0" applyNumberFormat="1" applyFont="1" applyFill="1" applyBorder="1" applyAlignment="1">
      <alignment horizontal="center" vertical="center" wrapText="1"/>
    </xf>
    <xf numFmtId="9" fontId="13" fillId="62" borderId="12" xfId="0" applyNumberFormat="1" applyFont="1" applyFill="1" applyBorder="1" applyAlignment="1">
      <alignment horizontal="center" vertical="center" wrapText="1"/>
    </xf>
    <xf numFmtId="9" fontId="1" fillId="0" borderId="0" xfId="1" applyFont="1" applyAlignment="1"/>
    <xf numFmtId="9" fontId="0" fillId="0" borderId="0" xfId="1" applyFont="1" applyAlignment="1"/>
    <xf numFmtId="0" fontId="0" fillId="65" borderId="0" xfId="0" applyFill="1"/>
    <xf numFmtId="49" fontId="72" fillId="66" borderId="81" xfId="0" applyNumberFormat="1" applyFont="1" applyFill="1" applyBorder="1" applyAlignment="1">
      <alignment horizontal="center" vertical="center" wrapText="1"/>
    </xf>
    <xf numFmtId="44" fontId="0" fillId="67" borderId="0" xfId="4" applyFont="1" applyFill="1" applyAlignment="1"/>
    <xf numFmtId="4" fontId="13" fillId="67" borderId="55" xfId="2" applyNumberFormat="1" applyFont="1" applyFill="1" applyBorder="1" applyAlignment="1">
      <alignment horizontal="right"/>
    </xf>
    <xf numFmtId="175" fontId="25" fillId="67" borderId="80" xfId="2" applyNumberFormat="1" applyFont="1" applyFill="1" applyBorder="1" applyAlignment="1">
      <alignment horizontal="right" vertical="center"/>
    </xf>
    <xf numFmtId="9" fontId="0" fillId="67" borderId="81" xfId="1" applyFont="1" applyFill="1" applyBorder="1" applyAlignment="1"/>
    <xf numFmtId="9" fontId="0" fillId="67" borderId="0" xfId="1" applyFont="1" applyFill="1" applyAlignment="1"/>
    <xf numFmtId="172" fontId="4" fillId="68" borderId="55" xfId="2" applyNumberFormat="1" applyFont="1" applyFill="1" applyBorder="1" applyAlignment="1">
      <alignment horizontal="center"/>
    </xf>
    <xf numFmtId="172" fontId="25" fillId="68" borderId="55" xfId="2" applyNumberFormat="1" applyFont="1" applyFill="1" applyBorder="1" applyAlignment="1">
      <alignment horizontal="center" vertical="center"/>
    </xf>
    <xf numFmtId="172" fontId="25" fillId="69" borderId="55" xfId="2" applyNumberFormat="1" applyFont="1" applyFill="1" applyBorder="1" applyAlignment="1">
      <alignment horizontal="center" vertical="center"/>
    </xf>
    <xf numFmtId="172" fontId="4" fillId="69" borderId="55" xfId="2" applyNumberFormat="1" applyFont="1" applyFill="1" applyBorder="1" applyAlignment="1">
      <alignment horizontal="center"/>
    </xf>
    <xf numFmtId="43" fontId="4" fillId="0" borderId="55" xfId="2" applyFont="1" applyBorder="1" applyAlignment="1">
      <alignment horizontal="right"/>
    </xf>
    <xf numFmtId="43" fontId="4" fillId="0" borderId="55" xfId="2" applyFont="1" applyFill="1" applyBorder="1" applyAlignment="1">
      <alignment horizontal="right"/>
    </xf>
    <xf numFmtId="1" fontId="4" fillId="35" borderId="12" xfId="0" applyNumberFormat="1" applyFont="1" applyFill="1" applyBorder="1" applyAlignment="1">
      <alignment horizontal="center" vertical="center" wrapText="1"/>
    </xf>
    <xf numFmtId="44" fontId="4" fillId="68" borderId="0" xfId="4" applyFont="1" applyFill="1" applyAlignment="1">
      <alignment vertical="center" wrapText="1"/>
    </xf>
    <xf numFmtId="0" fontId="13" fillId="0" borderId="0" xfId="0" applyFont="1" applyAlignment="1">
      <alignment vertical="center" wrapText="1"/>
    </xf>
    <xf numFmtId="4" fontId="4" fillId="68" borderId="0" xfId="0" applyNumberFormat="1" applyFont="1" applyFill="1" applyAlignment="1">
      <alignment vertical="center" wrapText="1"/>
    </xf>
    <xf numFmtId="4" fontId="75" fillId="0" borderId="0" xfId="0" applyNumberFormat="1" applyFont="1"/>
    <xf numFmtId="175" fontId="60" fillId="68" borderId="80" xfId="2" applyNumberFormat="1" applyFont="1" applyFill="1" applyBorder="1" applyAlignment="1">
      <alignment horizontal="right" vertical="center"/>
    </xf>
    <xf numFmtId="4" fontId="4" fillId="68" borderId="55" xfId="2" applyNumberFormat="1" applyFont="1" applyFill="1" applyBorder="1" applyAlignment="1">
      <alignment horizontal="right"/>
    </xf>
    <xf numFmtId="179" fontId="0" fillId="0" borderId="0" xfId="0" applyNumberFormat="1"/>
    <xf numFmtId="172" fontId="13" fillId="70" borderId="55" xfId="2" applyNumberFormat="1" applyFont="1" applyFill="1" applyBorder="1" applyAlignment="1">
      <alignment horizontal="center"/>
    </xf>
    <xf numFmtId="43" fontId="0" fillId="33" borderId="0" xfId="0" applyNumberFormat="1" applyFill="1"/>
    <xf numFmtId="3" fontId="4" fillId="33" borderId="12" xfId="0" applyNumberFormat="1" applyFont="1" applyFill="1" applyBorder="1" applyAlignment="1">
      <alignment vertical="center" wrapText="1"/>
    </xf>
    <xf numFmtId="0" fontId="13" fillId="33" borderId="12" xfId="0" applyFont="1" applyFill="1" applyBorder="1" applyAlignment="1">
      <alignment horizontal="center" vertical="center" wrapText="1"/>
    </xf>
    <xf numFmtId="3" fontId="80" fillId="33" borderId="12"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0" borderId="5" xfId="0" applyFont="1" applyBorder="1"/>
    <xf numFmtId="0" fontId="6" fillId="0" borderId="6" xfId="0" applyFont="1" applyBorder="1"/>
    <xf numFmtId="0" fontId="66" fillId="4" borderId="16" xfId="0" applyFont="1" applyFill="1" applyBorder="1" applyAlignment="1">
      <alignment horizontal="center" vertical="top" wrapText="1"/>
    </xf>
    <xf numFmtId="0" fontId="71" fillId="0" borderId="18" xfId="0" applyFont="1" applyBorder="1" applyAlignment="1">
      <alignment vertical="top"/>
    </xf>
    <xf numFmtId="0" fontId="68" fillId="0" borderId="16" xfId="0" applyFont="1" applyBorder="1" applyAlignment="1">
      <alignment horizontal="left" vertical="top" wrapText="1"/>
    </xf>
    <xf numFmtId="0" fontId="71" fillId="0" borderId="17" xfId="0" applyFont="1" applyBorder="1" applyAlignment="1">
      <alignment vertical="top"/>
    </xf>
    <xf numFmtId="0" fontId="68" fillId="16" borderId="81" xfId="0" applyFont="1" applyFill="1" applyBorder="1" applyAlignment="1">
      <alignment horizontal="center" vertical="center" wrapText="1"/>
    </xf>
    <xf numFmtId="0" fontId="71" fillId="0" borderId="81" xfId="0" applyFont="1" applyBorder="1" applyAlignment="1">
      <alignment horizontal="center" vertical="center"/>
    </xf>
    <xf numFmtId="0" fontId="68" fillId="0" borderId="81" xfId="0" applyFont="1" applyBorder="1" applyAlignment="1">
      <alignment horizontal="center" vertical="center" wrapText="1"/>
    </xf>
    <xf numFmtId="0" fontId="66" fillId="9" borderId="42" xfId="0" applyFont="1" applyFill="1" applyBorder="1" applyAlignment="1">
      <alignment horizontal="center" vertical="center" wrapText="1"/>
    </xf>
    <xf numFmtId="0" fontId="66" fillId="9" borderId="17" xfId="0" applyFont="1" applyFill="1" applyBorder="1" applyAlignment="1">
      <alignment horizontal="center" vertical="center" wrapText="1"/>
    </xf>
    <xf numFmtId="0" fontId="66" fillId="9" borderId="43" xfId="0" applyFont="1" applyFill="1" applyBorder="1" applyAlignment="1">
      <alignment horizontal="center" vertical="center" wrapText="1"/>
    </xf>
    <xf numFmtId="4" fontId="29" fillId="0" borderId="0" xfId="0" applyNumberFormat="1" applyFont="1" applyAlignment="1">
      <alignment horizontal="left" vertical="center" wrapText="1"/>
    </xf>
    <xf numFmtId="0" fontId="0" fillId="0" borderId="0" xfId="0"/>
    <xf numFmtId="0" fontId="7" fillId="16" borderId="29" xfId="0" applyFont="1" applyFill="1" applyBorder="1" applyAlignment="1">
      <alignment horizontal="left" vertical="center" wrapText="1"/>
    </xf>
    <xf numFmtId="0" fontId="6" fillId="0" borderId="30" xfId="0" applyFont="1" applyBorder="1"/>
    <xf numFmtId="0" fontId="6" fillId="0" borderId="31" xfId="0" applyFont="1" applyBorder="1"/>
    <xf numFmtId="0" fontId="26" fillId="4" borderId="16" xfId="0" applyFont="1" applyFill="1" applyBorder="1" applyAlignment="1">
      <alignment horizontal="center" vertical="center" wrapText="1"/>
    </xf>
    <xf numFmtId="0" fontId="6" fillId="0" borderId="18" xfId="0" applyFont="1" applyBorder="1"/>
    <xf numFmtId="0" fontId="4" fillId="0" borderId="16" xfId="0" applyFont="1" applyBorder="1" applyAlignment="1">
      <alignment horizontal="left" vertical="center" wrapText="1"/>
    </xf>
    <xf numFmtId="0" fontId="6" fillId="0" borderId="17" xfId="0" applyFont="1" applyBorder="1"/>
    <xf numFmtId="0" fontId="13" fillId="0" borderId="0" xfId="0" applyFont="1" applyAlignment="1">
      <alignment horizontal="left" vertical="center" wrapText="1"/>
    </xf>
    <xf numFmtId="0" fontId="4" fillId="0" borderId="0" xfId="0" applyFont="1" applyAlignment="1">
      <alignment horizontal="left" vertical="center" wrapText="1"/>
    </xf>
    <xf numFmtId="0" fontId="4" fillId="2" borderId="13" xfId="0" applyFont="1" applyFill="1" applyBorder="1" applyAlignment="1">
      <alignment horizontal="center" vertical="center" wrapText="1"/>
    </xf>
    <xf numFmtId="0" fontId="6" fillId="0" borderId="14" xfId="0" applyFont="1" applyBorder="1"/>
    <xf numFmtId="0" fontId="6" fillId="0" borderId="32" xfId="0" applyFont="1" applyBorder="1"/>
    <xf numFmtId="0" fontId="6" fillId="0" borderId="15" xfId="0" applyFont="1" applyBorder="1"/>
    <xf numFmtId="0" fontId="13" fillId="3" borderId="13"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6" fillId="0" borderId="24" xfId="0" applyFont="1" applyBorder="1"/>
    <xf numFmtId="0" fontId="6" fillId="0" borderId="27" xfId="0" applyFont="1" applyBorder="1"/>
    <xf numFmtId="0" fontId="15" fillId="9" borderId="16" xfId="0" applyFont="1" applyFill="1" applyBorder="1" applyAlignment="1">
      <alignment horizontal="center" vertical="center" wrapText="1"/>
    </xf>
    <xf numFmtId="0" fontId="62" fillId="0" borderId="18" xfId="0" applyFont="1" applyBorder="1"/>
    <xf numFmtId="0" fontId="54" fillId="9" borderId="16"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54" fillId="37" borderId="16" xfId="0" applyFont="1" applyFill="1" applyBorder="1" applyAlignment="1">
      <alignment horizontal="center" vertical="center" wrapText="1"/>
    </xf>
    <xf numFmtId="0" fontId="62" fillId="36" borderId="18" xfId="0" applyFont="1" applyFill="1" applyBorder="1"/>
    <xf numFmtId="0" fontId="54" fillId="9" borderId="42" xfId="0" applyFont="1" applyFill="1" applyBorder="1" applyAlignment="1">
      <alignment horizontal="center" vertical="center" wrapText="1"/>
    </xf>
    <xf numFmtId="0" fontId="54" fillId="9" borderId="43" xfId="0" applyFont="1" applyFill="1" applyBorder="1" applyAlignment="1">
      <alignment horizontal="center" vertical="center" wrapText="1"/>
    </xf>
    <xf numFmtId="0" fontId="7" fillId="16" borderId="29" xfId="0" applyFont="1" applyFill="1" applyBorder="1" applyAlignment="1">
      <alignment horizontal="center" vertical="center" wrapText="1"/>
    </xf>
    <xf numFmtId="0" fontId="18" fillId="16" borderId="29" xfId="0" applyFont="1" applyFill="1" applyBorder="1" applyAlignment="1">
      <alignment horizontal="center" vertical="center" wrapText="1"/>
    </xf>
    <xf numFmtId="0" fontId="7" fillId="0" borderId="29" xfId="0" applyFont="1" applyBorder="1" applyAlignment="1">
      <alignment horizontal="center" vertical="center" wrapText="1"/>
    </xf>
    <xf numFmtId="0" fontId="18" fillId="16" borderId="21" xfId="0" applyFont="1" applyFill="1" applyBorder="1" applyAlignment="1">
      <alignment horizontal="center" vertical="center" wrapText="1"/>
    </xf>
    <xf numFmtId="0" fontId="18" fillId="16" borderId="29" xfId="0" applyFont="1" applyFill="1" applyBorder="1" applyAlignment="1">
      <alignment horizontal="left" vertical="center" wrapText="1"/>
    </xf>
    <xf numFmtId="49" fontId="72" fillId="17" borderId="56" xfId="0" applyNumberFormat="1" applyFont="1" applyFill="1" applyBorder="1" applyAlignment="1">
      <alignment horizontal="center" vertical="center" wrapText="1"/>
    </xf>
    <xf numFmtId="49" fontId="72" fillId="17" borderId="60" xfId="0" applyNumberFormat="1" applyFont="1" applyFill="1" applyBorder="1" applyAlignment="1">
      <alignment horizontal="center" vertical="center" wrapText="1"/>
    </xf>
    <xf numFmtId="49" fontId="72" fillId="17" borderId="56" xfId="0" quotePrefix="1" applyNumberFormat="1" applyFont="1" applyFill="1" applyBorder="1" applyAlignment="1">
      <alignment horizontal="center" vertical="center" wrapText="1"/>
    </xf>
    <xf numFmtId="49" fontId="72" fillId="17" borderId="60" xfId="0" quotePrefix="1" applyNumberFormat="1" applyFont="1" applyFill="1" applyBorder="1" applyAlignment="1">
      <alignment horizontal="center" vertical="center" wrapText="1"/>
    </xf>
    <xf numFmtId="49" fontId="72" fillId="0" borderId="57" xfId="0" quotePrefix="1" applyNumberFormat="1" applyFont="1" applyBorder="1" applyAlignment="1">
      <alignment horizontal="center" vertical="center" wrapText="1"/>
    </xf>
    <xf numFmtId="0" fontId="6" fillId="0" borderId="58" xfId="0" applyFont="1" applyBorder="1"/>
    <xf numFmtId="0" fontId="6" fillId="0" borderId="59" xfId="0" applyFont="1" applyBorder="1"/>
    <xf numFmtId="175" fontId="25" fillId="0" borderId="32" xfId="2" applyNumberFormat="1" applyFont="1" applyFill="1" applyBorder="1" applyAlignment="1">
      <alignment horizontal="center" vertical="center"/>
    </xf>
    <xf numFmtId="175" fontId="25" fillId="61" borderId="32" xfId="2" applyNumberFormat="1" applyFont="1" applyFill="1" applyBorder="1" applyAlignment="1">
      <alignment horizontal="center" vertical="center"/>
    </xf>
    <xf numFmtId="49" fontId="60" fillId="0" borderId="78" xfId="3" applyNumberFormat="1" applyFont="1" applyBorder="1" applyAlignment="1">
      <alignment horizontal="center" vertical="center" wrapText="1"/>
    </xf>
    <xf numFmtId="49" fontId="60" fillId="0" borderId="76" xfId="3" applyNumberFormat="1" applyFont="1" applyBorder="1" applyAlignment="1">
      <alignment horizontal="center" vertical="center" wrapText="1"/>
    </xf>
    <xf numFmtId="49" fontId="60" fillId="0" borderId="80" xfId="3" applyNumberFormat="1" applyFont="1" applyBorder="1" applyAlignment="1">
      <alignment horizontal="center" vertical="center" wrapText="1"/>
    </xf>
    <xf numFmtId="49" fontId="60" fillId="0" borderId="79" xfId="3" applyNumberFormat="1" applyFont="1" applyBorder="1" applyAlignment="1">
      <alignment horizontal="center" vertical="center"/>
    </xf>
    <xf numFmtId="49" fontId="60" fillId="0" borderId="76" xfId="3" applyNumberFormat="1" applyFont="1" applyBorder="1" applyAlignment="1">
      <alignment horizontal="center" vertical="center"/>
    </xf>
    <xf numFmtId="0" fontId="60" fillId="0" borderId="79" xfId="3" applyFont="1" applyBorder="1" applyAlignment="1">
      <alignment horizontal="center" vertical="center" wrapText="1"/>
    </xf>
    <xf numFmtId="0" fontId="60" fillId="0" borderId="76" xfId="3" applyFont="1" applyBorder="1" applyAlignment="1">
      <alignment horizontal="center" vertical="center" wrapText="1"/>
    </xf>
    <xf numFmtId="0" fontId="57" fillId="32" borderId="63" xfId="3" applyFill="1" applyBorder="1" applyAlignment="1">
      <alignment horizontal="center"/>
    </xf>
    <xf numFmtId="0" fontId="57" fillId="32" borderId="64" xfId="3" applyFill="1" applyBorder="1" applyAlignment="1">
      <alignment horizontal="center"/>
    </xf>
    <xf numFmtId="0" fontId="3" fillId="32" borderId="64" xfId="3" applyFont="1" applyFill="1" applyBorder="1" applyAlignment="1">
      <alignment horizontal="center"/>
    </xf>
    <xf numFmtId="0" fontId="57" fillId="32" borderId="65" xfId="3" applyFill="1" applyBorder="1" applyAlignment="1">
      <alignment horizontal="center"/>
    </xf>
    <xf numFmtId="0" fontId="58" fillId="0" borderId="66" xfId="3" applyFont="1" applyBorder="1" applyAlignment="1">
      <alignment horizontal="center"/>
    </xf>
    <xf numFmtId="0" fontId="58" fillId="0" borderId="67" xfId="3" applyFont="1" applyBorder="1" applyAlignment="1">
      <alignment horizontal="center"/>
    </xf>
    <xf numFmtId="0" fontId="57" fillId="0" borderId="67" xfId="3" applyBorder="1" applyAlignment="1">
      <alignment horizontal="center"/>
    </xf>
    <xf numFmtId="0" fontId="58" fillId="0" borderId="68" xfId="3" applyFont="1" applyBorder="1" applyAlignment="1">
      <alignment horizontal="center"/>
    </xf>
    <xf numFmtId="0" fontId="58" fillId="0" borderId="69" xfId="3" applyFont="1" applyBorder="1" applyAlignment="1">
      <alignment horizontal="center"/>
    </xf>
    <xf numFmtId="0" fontId="58" fillId="0" borderId="32" xfId="3" applyFont="1" applyAlignment="1">
      <alignment horizontal="center"/>
    </xf>
    <xf numFmtId="0" fontId="57" fillId="0" borderId="32" xfId="3" applyAlignment="1">
      <alignment horizontal="center"/>
    </xf>
    <xf numFmtId="0" fontId="58" fillId="0" borderId="70" xfId="3" applyFont="1" applyBorder="1" applyAlignment="1">
      <alignment horizontal="center"/>
    </xf>
    <xf numFmtId="0" fontId="58" fillId="0" borderId="71" xfId="3" applyFont="1" applyBorder="1" applyAlignment="1">
      <alignment horizontal="center"/>
    </xf>
    <xf numFmtId="0" fontId="58" fillId="0" borderId="72" xfId="3" applyFont="1" applyBorder="1" applyAlignment="1">
      <alignment horizontal="center"/>
    </xf>
    <xf numFmtId="0" fontId="57" fillId="0" borderId="72" xfId="3" applyBorder="1" applyAlignment="1">
      <alignment horizontal="center"/>
    </xf>
    <xf numFmtId="0" fontId="58" fillId="0" borderId="73" xfId="3" applyFont="1" applyBorder="1" applyAlignment="1">
      <alignment horizontal="center"/>
    </xf>
    <xf numFmtId="0" fontId="59" fillId="0" borderId="74" xfId="0" applyFont="1" applyBorder="1" applyAlignment="1">
      <alignment horizontal="center" vertical="center" wrapText="1"/>
    </xf>
    <xf numFmtId="0" fontId="59" fillId="0" borderId="74" xfId="0" applyFont="1" applyBorder="1" applyAlignment="1">
      <alignment horizontal="center" vertical="center"/>
    </xf>
    <xf numFmtId="0" fontId="59" fillId="0" borderId="75" xfId="0" applyFont="1" applyBorder="1" applyAlignment="1">
      <alignment horizontal="center" vertical="center"/>
    </xf>
    <xf numFmtId="49" fontId="50" fillId="0" borderId="76" xfId="3" applyNumberFormat="1" applyFont="1" applyBorder="1" applyAlignment="1">
      <alignment horizontal="center" vertical="center" wrapText="1"/>
    </xf>
    <xf numFmtId="49" fontId="60" fillId="0" borderId="77" xfId="3" applyNumberFormat="1" applyFont="1" applyBorder="1" applyAlignment="1">
      <alignment horizontal="center" vertical="center" wrapText="1"/>
    </xf>
    <xf numFmtId="49" fontId="60" fillId="0" borderId="74" xfId="3" applyNumberFormat="1" applyFont="1" applyBorder="1" applyAlignment="1">
      <alignment horizontal="center" vertical="center" wrapText="1"/>
    </xf>
    <xf numFmtId="49" fontId="60" fillId="0" borderId="75" xfId="3" applyNumberFormat="1" applyFont="1" applyBorder="1" applyAlignment="1">
      <alignment horizontal="center" vertical="center" wrapText="1"/>
    </xf>
    <xf numFmtId="10" fontId="7" fillId="0" borderId="81" xfId="0" applyNumberFormat="1" applyFont="1" applyBorder="1" applyAlignment="1">
      <alignment horizontal="center" vertical="center"/>
    </xf>
    <xf numFmtId="164" fontId="18" fillId="0" borderId="81" xfId="0" applyNumberFormat="1" applyFont="1" applyBorder="1" applyAlignment="1">
      <alignment horizontal="center" vertical="center" wrapText="1"/>
    </xf>
    <xf numFmtId="164" fontId="6" fillId="0" borderId="81" xfId="0" applyNumberFormat="1" applyFont="1" applyBorder="1"/>
    <xf numFmtId="0" fontId="18" fillId="0" borderId="81" xfId="0" applyFont="1" applyBorder="1" applyAlignment="1">
      <alignment horizontal="left" vertical="center" wrapText="1"/>
    </xf>
    <xf numFmtId="0" fontId="6" fillId="0" borderId="81" xfId="0" applyFont="1" applyBorder="1"/>
    <xf numFmtId="164" fontId="18" fillId="33" borderId="81" xfId="0" applyNumberFormat="1" applyFont="1" applyFill="1" applyBorder="1" applyAlignment="1">
      <alignment horizontal="center" vertical="center" wrapText="1"/>
    </xf>
    <xf numFmtId="164" fontId="6" fillId="33" borderId="81" xfId="0" applyNumberFormat="1" applyFont="1" applyFill="1" applyBorder="1"/>
    <xf numFmtId="10" fontId="18" fillId="0" borderId="81" xfId="0" applyNumberFormat="1" applyFont="1" applyBorder="1" applyAlignment="1">
      <alignment horizontal="center" vertical="center" wrapText="1"/>
    </xf>
    <xf numFmtId="10" fontId="6" fillId="0" borderId="81" xfId="0" applyNumberFormat="1" applyFont="1" applyBorder="1"/>
    <xf numFmtId="9" fontId="18" fillId="0" borderId="81"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6" fillId="0" borderId="41" xfId="0" applyFont="1" applyBorder="1"/>
    <xf numFmtId="0" fontId="30" fillId="0" borderId="0" xfId="0" applyFont="1" applyAlignment="1">
      <alignment horizontal="right" vertical="top" wrapText="1"/>
    </xf>
    <xf numFmtId="0" fontId="6" fillId="0" borderId="44" xfId="0" applyFont="1" applyBorder="1"/>
    <xf numFmtId="0" fontId="7" fillId="10" borderId="16" xfId="0" applyFont="1" applyFill="1" applyBorder="1" applyAlignment="1">
      <alignment horizontal="left" vertical="top" wrapText="1"/>
    </xf>
    <xf numFmtId="0" fontId="19" fillId="10" borderId="16" xfId="0" applyFont="1" applyFill="1" applyBorder="1" applyAlignment="1">
      <alignment horizontal="left" vertical="top" wrapText="1"/>
    </xf>
    <xf numFmtId="0" fontId="30" fillId="0" borderId="46" xfId="0" applyFont="1" applyBorder="1" applyAlignment="1">
      <alignment horizontal="left" vertical="top" wrapText="1"/>
    </xf>
    <xf numFmtId="0" fontId="6" fillId="0" borderId="50" xfId="0" applyFont="1" applyBorder="1"/>
    <xf numFmtId="0" fontId="30" fillId="0" borderId="47" xfId="0" applyFont="1" applyBorder="1" applyAlignment="1">
      <alignment vertical="top" wrapText="1"/>
    </xf>
    <xf numFmtId="0" fontId="6" fillId="0" borderId="48" xfId="0" applyFont="1" applyBorder="1"/>
    <xf numFmtId="0" fontId="6" fillId="0" borderId="49" xfId="0" applyFont="1" applyBorder="1"/>
    <xf numFmtId="0" fontId="36" fillId="0" borderId="51" xfId="0" applyFont="1" applyBorder="1" applyAlignment="1">
      <alignment vertical="top" wrapText="1"/>
    </xf>
    <xf numFmtId="0" fontId="6" fillId="0" borderId="52" xfId="0" applyFont="1" applyBorder="1"/>
    <xf numFmtId="0" fontId="30" fillId="0" borderId="53" xfId="0" applyFont="1" applyBorder="1" applyAlignment="1">
      <alignment vertical="top" wrapText="1"/>
    </xf>
    <xf numFmtId="0" fontId="6" fillId="0" borderId="54" xfId="0" applyFont="1" applyBorder="1"/>
    <xf numFmtId="0" fontId="6" fillId="0" borderId="39" xfId="0" applyFont="1" applyBorder="1"/>
    <xf numFmtId="0" fontId="30" fillId="0" borderId="49" xfId="0" applyFont="1" applyBorder="1" applyAlignment="1">
      <alignment horizontal="center" vertical="top" wrapText="1"/>
    </xf>
    <xf numFmtId="0" fontId="30" fillId="0" borderId="40" xfId="0" applyFont="1" applyBorder="1" applyAlignment="1">
      <alignment vertical="top" wrapText="1"/>
    </xf>
    <xf numFmtId="0" fontId="6" fillId="0" borderId="38" xfId="0" applyFont="1" applyBorder="1"/>
    <xf numFmtId="0" fontId="30" fillId="0" borderId="4" xfId="0" applyFont="1" applyBorder="1" applyAlignment="1">
      <alignment vertical="top" wrapText="1"/>
    </xf>
    <xf numFmtId="0" fontId="38" fillId="0" borderId="4" xfId="0" applyFont="1" applyBorder="1" applyAlignment="1">
      <alignment vertical="top" wrapText="1"/>
    </xf>
    <xf numFmtId="0" fontId="41" fillId="10" borderId="47" xfId="0" applyFont="1" applyFill="1" applyBorder="1" applyAlignment="1">
      <alignment horizontal="center" vertical="top" wrapText="1"/>
    </xf>
    <xf numFmtId="0" fontId="6" fillId="0" borderId="53" xfId="0" applyFont="1" applyBorder="1"/>
  </cellXfs>
  <cellStyles count="5">
    <cellStyle name="Millares" xfId="2" builtinId="3"/>
    <cellStyle name="Moneda" xfId="4" builtinId="4"/>
    <cellStyle name="Normal" xfId="0" builtinId="0"/>
    <cellStyle name="Normal 2" xfId="3"/>
    <cellStyle name="Porcentaje" xfId="1" builtinId="5"/>
  </cellStyles>
  <dxfs count="6">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dxf>
  </dxfs>
  <tableStyles count="0" defaultTableStyle="TableStyleMedium2" defaultPivotStyle="PivotStyleLight16"/>
  <colors>
    <mruColors>
      <color rgb="FF66FF33"/>
      <color rgb="FF00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a:t>COMPORTAMIENTO DEL GASTO</a:t>
            </a:r>
          </a:p>
        </c:rich>
      </c:tx>
      <c:layout>
        <c:manualLayout>
          <c:xMode val="edge"/>
          <c:yMode val="edge"/>
          <c:x val="0.34409255709227737"/>
          <c:y val="4.8484848484848485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solidFill>
                <a:srgbClr val="00B05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E2E8-444B-B43A-451757B57558}"/>
              </c:ext>
            </c:extLst>
          </c:dPt>
          <c:dPt>
            <c:idx val="1"/>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E2E8-444B-B43A-451757B57558}"/>
              </c:ext>
            </c:extLst>
          </c:dPt>
          <c:dPt>
            <c:idx val="2"/>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A-E2E8-444B-B43A-451757B57558}"/>
              </c:ext>
            </c:extLst>
          </c:dPt>
          <c:dLbls>
            <c:dLbl>
              <c:idx val="0"/>
              <c:layout>
                <c:manualLayout>
                  <c:x val="7.1542051079258651E-2"/>
                  <c:y val="-9.6969696969696983E-2"/>
                </c:manualLayout>
              </c:layout>
              <c:showLegendKey val="0"/>
              <c:showVal val="1"/>
              <c:showCatName val="0"/>
              <c:showSerName val="0"/>
              <c:showPercent val="0"/>
              <c:showBubbleSize val="0"/>
              <c:extLst>
                <c:ext xmlns:c15="http://schemas.microsoft.com/office/drawing/2012/chart" uri="{CE6537A1-D6FC-4f65-9D91-7224C49458BB}">
                  <c15:layout>
                    <c:manualLayout>
                      <c:w val="0.26559733158355203"/>
                      <c:h val="0.13259259259259257"/>
                    </c:manualLayout>
                  </c15:layout>
                </c:ext>
                <c:ext xmlns:c16="http://schemas.microsoft.com/office/drawing/2014/chart" uri="{C3380CC4-5D6E-409C-BE32-E72D297353CC}">
                  <c16:uniqueId val="{00000002-E2E8-444B-B43A-451757B57558}"/>
                </c:ext>
              </c:extLst>
            </c:dLbl>
            <c:dLbl>
              <c:idx val="1"/>
              <c:layout>
                <c:manualLayout>
                  <c:x val="7.1542051079258651E-2"/>
                  <c:y val="-9.4107744107744182E-2"/>
                </c:manualLayout>
              </c:layout>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6559733158355203"/>
                      <c:h val="0.11407407407407408"/>
                    </c:manualLayout>
                  </c15:layout>
                </c:ext>
                <c:ext xmlns:c16="http://schemas.microsoft.com/office/drawing/2014/chart" uri="{C3380CC4-5D6E-409C-BE32-E72D297353CC}">
                  <c16:uniqueId val="{00000005-E2E8-444B-B43A-451757B57558}"/>
                </c:ext>
              </c:extLst>
            </c:dLbl>
            <c:dLbl>
              <c:idx val="2"/>
              <c:layout>
                <c:manualLayout>
                  <c:x val="3.7006793206245253E-2"/>
                  <c:y val="-7.2727272727272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E8-444B-B43A-451757B5755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65000"/>
                          <a:lumOff val="35000"/>
                        </a:schemeClr>
                      </a:solidFill>
                      <a:round/>
                    </a:ln>
                    <a:effectLst/>
                  </c:spPr>
                </c15:leaderLines>
              </c:ext>
            </c:extLst>
          </c:dLbls>
          <c:cat>
            <c:strRef>
              <c:f>'GRAFICOS '!$B$3:$C$3</c:f>
              <c:strCache>
                <c:ptCount val="2"/>
                <c:pt idx="0">
                  <c:v>PRESUPUESTADO</c:v>
                </c:pt>
                <c:pt idx="1">
                  <c:v>COMPROMETIDO</c:v>
                </c:pt>
              </c:strCache>
            </c:strRef>
          </c:cat>
          <c:val>
            <c:numRef>
              <c:f>'GRAFICOS '!$B$4:$C$4</c:f>
              <c:numCache>
                <c:formatCode>#,##0.00</c:formatCode>
                <c:ptCount val="2"/>
                <c:pt idx="0">
                  <c:v>81718826274</c:v>
                </c:pt>
                <c:pt idx="1">
                  <c:v>76297505718.459991</c:v>
                </c:pt>
              </c:numCache>
            </c:numRef>
          </c:val>
          <c:extLst>
            <c:ext xmlns:c16="http://schemas.microsoft.com/office/drawing/2014/chart" uri="{C3380CC4-5D6E-409C-BE32-E72D297353CC}">
              <c16:uniqueId val="{00000000-E2E8-444B-B43A-451757B57558}"/>
            </c:ext>
          </c:extLst>
        </c:ser>
        <c:dLbls>
          <c:showLegendKey val="0"/>
          <c:showVal val="0"/>
          <c:showCatName val="0"/>
          <c:showSerName val="0"/>
          <c:showPercent val="0"/>
          <c:showBubbleSize val="0"/>
        </c:dLbls>
        <c:gapWidth val="150"/>
        <c:shape val="box"/>
        <c:axId val="276977032"/>
        <c:axId val="480184904"/>
        <c:axId val="382903400"/>
      </c:bar3DChart>
      <c:catAx>
        <c:axId val="2769770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480184904"/>
        <c:crosses val="autoZero"/>
        <c:auto val="1"/>
        <c:lblAlgn val="ctr"/>
        <c:lblOffset val="100"/>
        <c:noMultiLvlLbl val="0"/>
      </c:catAx>
      <c:valAx>
        <c:axId val="480184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76977032"/>
        <c:crosses val="autoZero"/>
        <c:crossBetween val="between"/>
      </c:valAx>
      <c:serAx>
        <c:axId val="382903400"/>
        <c:scaling>
          <c:orientation val="minMax"/>
        </c:scaling>
        <c:delete val="1"/>
        <c:axPos val="b"/>
        <c:majorTickMark val="none"/>
        <c:minorTickMark val="none"/>
        <c:tickLblPos val="nextTo"/>
        <c:crossAx val="480184904"/>
        <c:crosses val="autoZero"/>
      </c:serAx>
      <c:spPr>
        <a:solidFill>
          <a:srgbClr val="5B9BD5">
            <a:lumMod val="20000"/>
            <a:lumOff val="80000"/>
          </a:srgbClr>
        </a:solidFill>
        <a:ln>
          <a:noFill/>
        </a:ln>
        <a:effectLst/>
      </c:spPr>
    </c:plotArea>
    <c:plotVisOnly val="1"/>
    <c:dispBlanksAs val="gap"/>
    <c:showDLblsOverMax val="0"/>
  </c:chart>
  <c:spPr>
    <a:solidFill>
      <a:srgbClr val="5B9BD5">
        <a:lumMod val="20000"/>
        <a:lumOff val="80000"/>
      </a:srgb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b="1">
                <a:solidFill>
                  <a:sysClr val="windowText" lastClr="000000"/>
                </a:solidFill>
              </a:rPr>
              <a:t>COMPORTAMIENTO DE PAGOS </a:t>
            </a:r>
          </a:p>
        </c:rich>
      </c:tx>
      <c:layout>
        <c:manualLayout>
          <c:xMode val="edge"/>
          <c:yMode val="edge"/>
          <c:x val="0.34409255709227737"/>
          <c:y val="4.8484848484848485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solidFill>
                <a:srgbClr val="00B05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E2E8-444B-B43A-451757B57558}"/>
              </c:ext>
            </c:extLst>
          </c:dPt>
          <c:dPt>
            <c:idx val="1"/>
            <c:invertIfNegative val="0"/>
            <c:bubble3D val="0"/>
            <c:spPr>
              <a:solidFill>
                <a:srgbClr val="00B0F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E2E8-444B-B43A-451757B57558}"/>
              </c:ext>
            </c:extLst>
          </c:dPt>
          <c:dPt>
            <c:idx val="2"/>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A-E2E8-444B-B43A-451757B57558}"/>
              </c:ext>
            </c:extLst>
          </c:dPt>
          <c:dLbls>
            <c:dLbl>
              <c:idx val="0"/>
              <c:layout>
                <c:manualLayout>
                  <c:x val="3.2653052829039929E-2"/>
                  <c:y val="-9.6969696969696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E8-444B-B43A-451757B57558}"/>
                </c:ext>
              </c:extLst>
            </c:dLbl>
            <c:dLbl>
              <c:idx val="1"/>
              <c:layout>
                <c:manualLayout>
                  <c:x val="3.2653052829039929E-2"/>
                  <c:y val="-0.137373737373737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E8-444B-B43A-451757B57558}"/>
                </c:ext>
              </c:extLst>
            </c:dLbl>
            <c:dLbl>
              <c:idx val="2"/>
              <c:layout>
                <c:manualLayout>
                  <c:x val="3.7006793206245253E-2"/>
                  <c:y val="-8.48484848484848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E8-444B-B43A-451757B5755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65000"/>
                          <a:lumOff val="35000"/>
                        </a:schemeClr>
                      </a:solidFill>
                      <a:round/>
                    </a:ln>
                    <a:effectLst/>
                  </c:spPr>
                </c15:leaderLines>
              </c:ext>
            </c:extLst>
          </c:dLbls>
          <c:cat>
            <c:strRef>
              <c:f>'GRAFICOS '!$C$3:$E$3</c:f>
              <c:strCache>
                <c:ptCount val="3"/>
                <c:pt idx="0">
                  <c:v>COMPROMETIDO</c:v>
                </c:pt>
                <c:pt idx="1">
                  <c:v>OBLIGACIONES</c:v>
                </c:pt>
                <c:pt idx="2">
                  <c:v>PAGOS</c:v>
                </c:pt>
              </c:strCache>
            </c:strRef>
          </c:cat>
          <c:val>
            <c:numRef>
              <c:f>'GRAFICOS '!$C$4:$E$4</c:f>
              <c:numCache>
                <c:formatCode>#,##0.00</c:formatCode>
                <c:ptCount val="3"/>
                <c:pt idx="0">
                  <c:v>76297505718.459991</c:v>
                </c:pt>
                <c:pt idx="1">
                  <c:v>36111181906.689995</c:v>
                </c:pt>
                <c:pt idx="2">
                  <c:v>35708894023.689995</c:v>
                </c:pt>
              </c:numCache>
            </c:numRef>
          </c:val>
          <c:extLst>
            <c:ext xmlns:c16="http://schemas.microsoft.com/office/drawing/2014/chart" uri="{C3380CC4-5D6E-409C-BE32-E72D297353CC}">
              <c16:uniqueId val="{00000000-E2E8-444B-B43A-451757B57558}"/>
            </c:ext>
          </c:extLst>
        </c:ser>
        <c:dLbls>
          <c:showLegendKey val="0"/>
          <c:showVal val="0"/>
          <c:showCatName val="0"/>
          <c:showSerName val="0"/>
          <c:showPercent val="0"/>
          <c:showBubbleSize val="0"/>
        </c:dLbls>
        <c:gapWidth val="150"/>
        <c:shape val="box"/>
        <c:axId val="276977032"/>
        <c:axId val="480184904"/>
        <c:axId val="382903400"/>
      </c:bar3DChart>
      <c:catAx>
        <c:axId val="2769770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480184904"/>
        <c:crosses val="autoZero"/>
        <c:auto val="1"/>
        <c:lblAlgn val="ctr"/>
        <c:lblOffset val="100"/>
        <c:noMultiLvlLbl val="0"/>
      </c:catAx>
      <c:valAx>
        <c:axId val="480184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76977032"/>
        <c:crosses val="autoZero"/>
        <c:crossBetween val="between"/>
      </c:valAx>
      <c:serAx>
        <c:axId val="382903400"/>
        <c:scaling>
          <c:orientation val="minMax"/>
        </c:scaling>
        <c:delete val="1"/>
        <c:axPos val="b"/>
        <c:majorTickMark val="none"/>
        <c:minorTickMark val="none"/>
        <c:tickLblPos val="nextTo"/>
        <c:crossAx val="480184904"/>
        <c:crosses val="autoZero"/>
      </c:serAx>
      <c:spPr>
        <a:noFill/>
        <a:ln>
          <a:noFill/>
        </a:ln>
        <a:effectLst/>
      </c:spPr>
    </c:plotArea>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n-US" sz="1400"/>
              <a:t>EJECUCION DE INGRESOS RAE </a:t>
            </a:r>
          </a:p>
          <a:p>
            <a:pPr>
              <a:defRPr sz="1400">
                <a:solidFill>
                  <a:sysClr val="windowText" lastClr="000000"/>
                </a:solidFill>
              </a:defRPr>
            </a:pPr>
            <a:r>
              <a:rPr lang="en-US" sz="1400"/>
              <a:t>30 de Diciembre 2022</a:t>
            </a:r>
          </a:p>
        </c:rich>
      </c:tx>
      <c:layout>
        <c:manualLayout>
          <c:xMode val="edge"/>
          <c:yMode val="edge"/>
          <c:x val="0.34409255709227737"/>
          <c:y val="4.8484848484848485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solidFill>
                <a:srgbClr val="00B05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E2E8-444B-B43A-451757B57558}"/>
              </c:ext>
            </c:extLst>
          </c:dPt>
          <c:dPt>
            <c:idx val="1"/>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E2E8-444B-B43A-451757B57558}"/>
              </c:ext>
            </c:extLst>
          </c:dPt>
          <c:dPt>
            <c:idx val="2"/>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A-E2E8-444B-B43A-451757B57558}"/>
              </c:ext>
            </c:extLst>
          </c:dPt>
          <c:dLbls>
            <c:dLbl>
              <c:idx val="0"/>
              <c:layout>
                <c:manualLayout>
                  <c:x val="6.1068353375488015E-2"/>
                  <c:y val="-9.6969696969696983E-2"/>
                </c:manualLayout>
              </c:layout>
              <c:showLegendKey val="0"/>
              <c:showVal val="1"/>
              <c:showCatName val="0"/>
              <c:showSerName val="0"/>
              <c:showPercent val="0"/>
              <c:showBubbleSize val="0"/>
              <c:extLst>
                <c:ext xmlns:c15="http://schemas.microsoft.com/office/drawing/2012/chart" uri="{CE6537A1-D6FC-4f65-9D91-7224C49458BB}">
                  <c15:layout>
                    <c:manualLayout>
                      <c:w val="0.24542076502732241"/>
                      <c:h val="0.13259259259259257"/>
                    </c:manualLayout>
                  </c15:layout>
                </c:ext>
                <c:ext xmlns:c16="http://schemas.microsoft.com/office/drawing/2014/chart" uri="{C3380CC4-5D6E-409C-BE32-E72D297353CC}">
                  <c16:uniqueId val="{00000002-E2E8-444B-B43A-451757B57558}"/>
                </c:ext>
              </c:extLst>
            </c:dLbl>
            <c:dLbl>
              <c:idx val="1"/>
              <c:layout>
                <c:manualLayout>
                  <c:x val="6.5439869196678366E-2"/>
                  <c:y val="-4.4981470339463384E-2"/>
                </c:manualLayout>
              </c:layout>
              <c:showLegendKey val="0"/>
              <c:showVal val="1"/>
              <c:showCatName val="0"/>
              <c:showSerName val="0"/>
              <c:showPercent val="0"/>
              <c:showBubbleSize val="0"/>
              <c:extLst>
                <c:ext xmlns:c15="http://schemas.microsoft.com/office/drawing/2012/chart" uri="{CE6537A1-D6FC-4f65-9D91-7224C49458BB}">
                  <c15:layout>
                    <c:manualLayout>
                      <c:w val="0.25416393442622953"/>
                      <c:h val="0.13259259259259257"/>
                    </c:manualLayout>
                  </c15:layout>
                </c:ext>
                <c:ext xmlns:c16="http://schemas.microsoft.com/office/drawing/2014/chart" uri="{C3380CC4-5D6E-409C-BE32-E72D297353CC}">
                  <c16:uniqueId val="{00000005-E2E8-444B-B43A-451757B57558}"/>
                </c:ext>
              </c:extLst>
            </c:dLbl>
            <c:dLbl>
              <c:idx val="2"/>
              <c:layout>
                <c:manualLayout>
                  <c:x val="3.7006793206245253E-2"/>
                  <c:y val="-7.2727272727272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E8-444B-B43A-451757B5755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65000"/>
                          <a:lumOff val="35000"/>
                        </a:schemeClr>
                      </a:solidFill>
                      <a:round/>
                    </a:ln>
                    <a:effectLst/>
                  </c:spPr>
                </c15:leaderLines>
              </c:ext>
            </c:extLst>
          </c:dLbls>
          <c:cat>
            <c:strRef>
              <c:f>'GRAFICOS '!$B$41:$C$41</c:f>
              <c:strCache>
                <c:ptCount val="2"/>
                <c:pt idx="0">
                  <c:v>APROPIADO</c:v>
                </c:pt>
                <c:pt idx="1">
                  <c:v>RECAUDADO</c:v>
                </c:pt>
              </c:strCache>
            </c:strRef>
          </c:cat>
          <c:val>
            <c:numRef>
              <c:f>'GRAFICOS '!$B$42:$C$42</c:f>
              <c:numCache>
                <c:formatCode>_("$"* #,##0.00_);_("$"* \(#,##0.00\);_("$"* "-"??_);_(@_)</c:formatCode>
                <c:ptCount val="2"/>
                <c:pt idx="0">
                  <c:v>16000000000</c:v>
                </c:pt>
                <c:pt idx="1">
                  <c:v>16793003194.450001</c:v>
                </c:pt>
              </c:numCache>
            </c:numRef>
          </c:val>
          <c:extLst>
            <c:ext xmlns:c16="http://schemas.microsoft.com/office/drawing/2014/chart" uri="{C3380CC4-5D6E-409C-BE32-E72D297353CC}">
              <c16:uniqueId val="{00000000-E2E8-444B-B43A-451757B57558}"/>
            </c:ext>
          </c:extLst>
        </c:ser>
        <c:dLbls>
          <c:showLegendKey val="0"/>
          <c:showVal val="0"/>
          <c:showCatName val="0"/>
          <c:showSerName val="0"/>
          <c:showPercent val="0"/>
          <c:showBubbleSize val="0"/>
        </c:dLbls>
        <c:gapWidth val="150"/>
        <c:shape val="box"/>
        <c:axId val="276977032"/>
        <c:axId val="480184904"/>
        <c:axId val="382903400"/>
      </c:bar3DChart>
      <c:catAx>
        <c:axId val="2769770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480184904"/>
        <c:crosses val="autoZero"/>
        <c:auto val="1"/>
        <c:lblAlgn val="ctr"/>
        <c:lblOffset val="100"/>
        <c:noMultiLvlLbl val="0"/>
      </c:catAx>
      <c:valAx>
        <c:axId val="4801849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76977032"/>
        <c:crosses val="autoZero"/>
        <c:crossBetween val="between"/>
      </c:valAx>
      <c:serAx>
        <c:axId val="382903400"/>
        <c:scaling>
          <c:orientation val="minMax"/>
        </c:scaling>
        <c:delete val="1"/>
        <c:axPos val="b"/>
        <c:majorTickMark val="none"/>
        <c:minorTickMark val="none"/>
        <c:tickLblPos val="nextTo"/>
        <c:crossAx val="480184904"/>
        <c:crosses val="autoZero"/>
      </c:serAx>
      <c:spPr>
        <a:noFill/>
        <a:ln>
          <a:noFill/>
        </a:ln>
        <a:effectLst/>
      </c:spPr>
    </c:plotArea>
    <c:plotVisOnly val="1"/>
    <c:dispBlanksAs val="gap"/>
    <c:showDLblsOverMax val="0"/>
  </c:chart>
  <c:spPr>
    <a:solidFill>
      <a:srgbClr val="5B9BD5">
        <a:lumMod val="20000"/>
        <a:lumOff val="80000"/>
      </a:srgb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a:t>TASA POR USO DEL AGUA </a:t>
            </a:r>
          </a:p>
        </c:rich>
      </c:tx>
      <c:layout>
        <c:manualLayout>
          <c:xMode val="edge"/>
          <c:yMode val="edge"/>
          <c:x val="0.34131474190726158"/>
          <c:y val="4.3855351414406531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solidFill>
                <a:srgbClr val="00B05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E2E8-444B-B43A-451757B57558}"/>
              </c:ext>
            </c:extLst>
          </c:dPt>
          <c:dPt>
            <c:idx val="1"/>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E2E8-444B-B43A-451757B57558}"/>
              </c:ext>
            </c:extLst>
          </c:dPt>
          <c:dPt>
            <c:idx val="2"/>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A-E2E8-444B-B43A-451757B57558}"/>
              </c:ext>
            </c:extLst>
          </c:dPt>
          <c:dLbls>
            <c:dLbl>
              <c:idx val="0"/>
              <c:layout>
                <c:manualLayout>
                  <c:x val="3.2653052829039929E-2"/>
                  <c:y val="-9.6969696969696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E8-444B-B43A-451757B57558}"/>
                </c:ext>
              </c:extLst>
            </c:dLbl>
            <c:dLbl>
              <c:idx val="1"/>
              <c:layout>
                <c:manualLayout>
                  <c:x val="3.2653052829039929E-2"/>
                  <c:y val="-8.4848484848484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E8-444B-B43A-451757B57558}"/>
                </c:ext>
              </c:extLst>
            </c:dLbl>
            <c:dLbl>
              <c:idx val="2"/>
              <c:layout>
                <c:manualLayout>
                  <c:x val="3.7006793206245253E-2"/>
                  <c:y val="-7.2727272727272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E8-444B-B43A-451757B5755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65000"/>
                          <a:lumOff val="35000"/>
                        </a:schemeClr>
                      </a:solidFill>
                      <a:round/>
                    </a:ln>
                    <a:effectLst/>
                  </c:spPr>
                </c15:leaderLines>
              </c:ext>
            </c:extLst>
          </c:dLbls>
          <c:cat>
            <c:strRef>
              <c:f>'GRAFICOS '!$B$61:$C$61</c:f>
              <c:strCache>
                <c:ptCount val="2"/>
                <c:pt idx="0">
                  <c:v>APROPIADO</c:v>
                </c:pt>
                <c:pt idx="1">
                  <c:v>RECAUDADO</c:v>
                </c:pt>
              </c:strCache>
            </c:strRef>
          </c:cat>
          <c:val>
            <c:numRef>
              <c:f>'GRAFICOS '!$B$62:$C$62</c:f>
              <c:numCache>
                <c:formatCode>_("$"* #,##0.00_);_("$"* \(#,##0.00\);_("$"* "-"??_);_(@_)</c:formatCode>
                <c:ptCount val="2"/>
                <c:pt idx="0" formatCode="_(* #,##0_);_(* \(#,##0\);_(* &quot;-&quot;??_);_(@_)">
                  <c:v>500000000</c:v>
                </c:pt>
                <c:pt idx="1">
                  <c:v>417037293</c:v>
                </c:pt>
              </c:numCache>
            </c:numRef>
          </c:val>
          <c:extLst>
            <c:ext xmlns:c16="http://schemas.microsoft.com/office/drawing/2014/chart" uri="{C3380CC4-5D6E-409C-BE32-E72D297353CC}">
              <c16:uniqueId val="{00000000-E2E8-444B-B43A-451757B57558}"/>
            </c:ext>
          </c:extLst>
        </c:ser>
        <c:dLbls>
          <c:showLegendKey val="0"/>
          <c:showVal val="0"/>
          <c:showCatName val="0"/>
          <c:showSerName val="0"/>
          <c:showPercent val="0"/>
          <c:showBubbleSize val="0"/>
        </c:dLbls>
        <c:gapWidth val="150"/>
        <c:shape val="box"/>
        <c:axId val="276977032"/>
        <c:axId val="480184904"/>
        <c:axId val="382903400"/>
      </c:bar3DChart>
      <c:catAx>
        <c:axId val="2769770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480184904"/>
        <c:crosses val="autoZero"/>
        <c:auto val="1"/>
        <c:lblAlgn val="ctr"/>
        <c:lblOffset val="100"/>
        <c:noMultiLvlLbl val="0"/>
      </c:catAx>
      <c:valAx>
        <c:axId val="4801849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76977032"/>
        <c:crosses val="autoZero"/>
        <c:crossBetween val="between"/>
      </c:valAx>
      <c:serAx>
        <c:axId val="382903400"/>
        <c:scaling>
          <c:orientation val="minMax"/>
        </c:scaling>
        <c:delete val="1"/>
        <c:axPos val="b"/>
        <c:majorTickMark val="none"/>
        <c:minorTickMark val="none"/>
        <c:tickLblPos val="nextTo"/>
        <c:crossAx val="480184904"/>
        <c:crosses val="autoZero"/>
      </c:serAx>
      <c:spPr>
        <a:noFill/>
        <a:ln>
          <a:noFill/>
        </a:ln>
        <a:effectLst/>
      </c:spPr>
    </c:plotArea>
    <c:plotVisOnly val="1"/>
    <c:dispBlanksAs val="gap"/>
    <c:showDLblsOverMax val="0"/>
  </c:chart>
  <c:spPr>
    <a:solidFill>
      <a:srgbClr val="5B9BD5">
        <a:lumMod val="20000"/>
        <a:lumOff val="80000"/>
      </a:srgb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a:t>TASA RETRIBUTIVA </a:t>
            </a:r>
          </a:p>
        </c:rich>
      </c:tx>
      <c:layout>
        <c:manualLayout>
          <c:xMode val="edge"/>
          <c:yMode val="edge"/>
          <c:x val="0.42715270427262164"/>
          <c:y val="5.2587441954371088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solidFill>
                <a:srgbClr val="00B05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E2E8-444B-B43A-451757B57558}"/>
              </c:ext>
            </c:extLst>
          </c:dPt>
          <c:dPt>
            <c:idx val="1"/>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E2E8-444B-B43A-451757B57558}"/>
              </c:ext>
            </c:extLst>
          </c:dPt>
          <c:dPt>
            <c:idx val="2"/>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A-E2E8-444B-B43A-451757B57558}"/>
              </c:ext>
            </c:extLst>
          </c:dPt>
          <c:dLbls>
            <c:dLbl>
              <c:idx val="0"/>
              <c:layout>
                <c:manualLayout>
                  <c:x val="3.2653052829039929E-2"/>
                  <c:y val="-9.6969696969696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E8-444B-B43A-451757B57558}"/>
                </c:ext>
              </c:extLst>
            </c:dLbl>
            <c:dLbl>
              <c:idx val="1"/>
              <c:layout>
                <c:manualLayout>
                  <c:x val="3.2653052829039929E-2"/>
                  <c:y val="-8.4848484848484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E8-444B-B43A-451757B57558}"/>
                </c:ext>
              </c:extLst>
            </c:dLbl>
            <c:dLbl>
              <c:idx val="2"/>
              <c:layout>
                <c:manualLayout>
                  <c:x val="3.7006793206245253E-2"/>
                  <c:y val="-7.2727272727272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E8-444B-B43A-451757B5755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65000"/>
                          <a:lumOff val="35000"/>
                        </a:schemeClr>
                      </a:solidFill>
                      <a:round/>
                    </a:ln>
                    <a:effectLst/>
                  </c:spPr>
                </c15:leaderLines>
              </c:ext>
            </c:extLst>
          </c:dLbls>
          <c:cat>
            <c:strRef>
              <c:f>'GRAFICOS '!$B$82:$C$82</c:f>
              <c:strCache>
                <c:ptCount val="2"/>
                <c:pt idx="0">
                  <c:v>APROPIADO</c:v>
                </c:pt>
                <c:pt idx="1">
                  <c:v>RECAUDADO</c:v>
                </c:pt>
              </c:strCache>
            </c:strRef>
          </c:cat>
          <c:val>
            <c:numRef>
              <c:f>'GRAFICOS '!$B$83:$C$83</c:f>
              <c:numCache>
                <c:formatCode>_("$"* #,##0.00_);_("$"* \(#,##0.00\);_("$"* "-"??_);_(@_)</c:formatCode>
                <c:ptCount val="2"/>
                <c:pt idx="0" formatCode="_(* #,##0_);_(* \(#,##0\);_(* &quot;-&quot;??_);_(@_)">
                  <c:v>500000000</c:v>
                </c:pt>
                <c:pt idx="1">
                  <c:v>89278087</c:v>
                </c:pt>
              </c:numCache>
            </c:numRef>
          </c:val>
          <c:extLst>
            <c:ext xmlns:c16="http://schemas.microsoft.com/office/drawing/2014/chart" uri="{C3380CC4-5D6E-409C-BE32-E72D297353CC}">
              <c16:uniqueId val="{00000000-E2E8-444B-B43A-451757B57558}"/>
            </c:ext>
          </c:extLst>
        </c:ser>
        <c:dLbls>
          <c:showLegendKey val="0"/>
          <c:showVal val="0"/>
          <c:showCatName val="0"/>
          <c:showSerName val="0"/>
          <c:showPercent val="0"/>
          <c:showBubbleSize val="0"/>
        </c:dLbls>
        <c:gapWidth val="150"/>
        <c:shape val="box"/>
        <c:axId val="276977032"/>
        <c:axId val="480184904"/>
        <c:axId val="382903400"/>
      </c:bar3DChart>
      <c:catAx>
        <c:axId val="2769770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480184904"/>
        <c:crosses val="autoZero"/>
        <c:auto val="1"/>
        <c:lblAlgn val="ctr"/>
        <c:lblOffset val="100"/>
        <c:noMultiLvlLbl val="0"/>
      </c:catAx>
      <c:valAx>
        <c:axId val="4801849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76977032"/>
        <c:crosses val="autoZero"/>
        <c:crossBetween val="between"/>
      </c:valAx>
      <c:serAx>
        <c:axId val="382903400"/>
        <c:scaling>
          <c:orientation val="minMax"/>
        </c:scaling>
        <c:delete val="1"/>
        <c:axPos val="b"/>
        <c:majorTickMark val="none"/>
        <c:minorTickMark val="none"/>
        <c:tickLblPos val="nextTo"/>
        <c:crossAx val="480184904"/>
        <c:crosses val="autoZero"/>
      </c:serAx>
      <c:spPr>
        <a:noFill/>
        <a:ln>
          <a:noFill/>
        </a:ln>
        <a:effectLst/>
      </c:spPr>
    </c:plotArea>
    <c:plotVisOnly val="1"/>
    <c:dispBlanksAs val="gap"/>
    <c:showDLblsOverMax val="0"/>
  </c:chart>
  <c:spPr>
    <a:solidFill>
      <a:srgbClr val="5B9BD5">
        <a:lumMod val="20000"/>
        <a:lumOff val="80000"/>
      </a:srgb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a:t>APROVECHAMIENTO</a:t>
            </a:r>
            <a:r>
              <a:rPr lang="en-US" baseline="0"/>
              <a:t> FORESTAL</a:t>
            </a:r>
            <a:endParaRPr lang="en-US"/>
          </a:p>
        </c:rich>
      </c:tx>
      <c:layout>
        <c:manualLayout>
          <c:xMode val="edge"/>
          <c:yMode val="edge"/>
          <c:x val="0.34409255709227737"/>
          <c:y val="4.8484848484848485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solidFill>
                <a:srgbClr val="00B05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E2E8-444B-B43A-451757B57558}"/>
              </c:ext>
            </c:extLst>
          </c:dPt>
          <c:dPt>
            <c:idx val="1"/>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E2E8-444B-B43A-451757B57558}"/>
              </c:ext>
            </c:extLst>
          </c:dPt>
          <c:dPt>
            <c:idx val="2"/>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A-E2E8-444B-B43A-451757B57558}"/>
              </c:ext>
            </c:extLst>
          </c:dPt>
          <c:dLbls>
            <c:dLbl>
              <c:idx val="0"/>
              <c:layout>
                <c:manualLayout>
                  <c:x val="3.2653052829039929E-2"/>
                  <c:y val="-9.6969696969696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E8-444B-B43A-451757B57558}"/>
                </c:ext>
              </c:extLst>
            </c:dLbl>
            <c:dLbl>
              <c:idx val="1"/>
              <c:layout>
                <c:manualLayout>
                  <c:x val="3.2653052829039929E-2"/>
                  <c:y val="-8.4848484848484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E8-444B-B43A-451757B57558}"/>
                </c:ext>
              </c:extLst>
            </c:dLbl>
            <c:dLbl>
              <c:idx val="2"/>
              <c:layout>
                <c:manualLayout>
                  <c:x val="3.7006793206245253E-2"/>
                  <c:y val="-7.2727272727272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E8-444B-B43A-451757B5755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65000"/>
                          <a:lumOff val="35000"/>
                        </a:schemeClr>
                      </a:solidFill>
                      <a:round/>
                    </a:ln>
                    <a:effectLst/>
                  </c:spPr>
                </c15:leaderLines>
              </c:ext>
            </c:extLst>
          </c:dLbls>
          <c:cat>
            <c:strRef>
              <c:f>'GRAFICOS '!$B$104:$C$104</c:f>
              <c:strCache>
                <c:ptCount val="2"/>
                <c:pt idx="0">
                  <c:v>APROPIADO</c:v>
                </c:pt>
                <c:pt idx="1">
                  <c:v>RECAUDADO</c:v>
                </c:pt>
              </c:strCache>
            </c:strRef>
          </c:cat>
          <c:val>
            <c:numRef>
              <c:f>'GRAFICOS '!$B$105:$C$105</c:f>
              <c:numCache>
                <c:formatCode>_("$"* #,##0.00_);_("$"* \(#,##0.00\);_("$"* "-"??_);_(@_)</c:formatCode>
                <c:ptCount val="2"/>
                <c:pt idx="0" formatCode="_(* #,##0_);_(* \(#,##0\);_(* &quot;-&quot;??_);_(@_)">
                  <c:v>1249715421.05</c:v>
                </c:pt>
                <c:pt idx="1">
                  <c:v>1462965943.5</c:v>
                </c:pt>
              </c:numCache>
            </c:numRef>
          </c:val>
          <c:extLst>
            <c:ext xmlns:c16="http://schemas.microsoft.com/office/drawing/2014/chart" uri="{C3380CC4-5D6E-409C-BE32-E72D297353CC}">
              <c16:uniqueId val="{00000000-E2E8-444B-B43A-451757B57558}"/>
            </c:ext>
          </c:extLst>
        </c:ser>
        <c:dLbls>
          <c:showLegendKey val="0"/>
          <c:showVal val="0"/>
          <c:showCatName val="0"/>
          <c:showSerName val="0"/>
          <c:showPercent val="0"/>
          <c:showBubbleSize val="0"/>
        </c:dLbls>
        <c:gapWidth val="150"/>
        <c:shape val="box"/>
        <c:axId val="276977032"/>
        <c:axId val="480184904"/>
        <c:axId val="382903400"/>
      </c:bar3DChart>
      <c:catAx>
        <c:axId val="2769770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480184904"/>
        <c:crosses val="autoZero"/>
        <c:auto val="1"/>
        <c:lblAlgn val="ctr"/>
        <c:lblOffset val="100"/>
        <c:noMultiLvlLbl val="0"/>
      </c:catAx>
      <c:valAx>
        <c:axId val="4801849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76977032"/>
        <c:crosses val="autoZero"/>
        <c:crossBetween val="between"/>
      </c:valAx>
      <c:serAx>
        <c:axId val="382903400"/>
        <c:scaling>
          <c:orientation val="minMax"/>
        </c:scaling>
        <c:delete val="1"/>
        <c:axPos val="b"/>
        <c:majorTickMark val="none"/>
        <c:minorTickMark val="none"/>
        <c:tickLblPos val="nextTo"/>
        <c:crossAx val="480184904"/>
        <c:crosses val="autoZero"/>
      </c:serAx>
      <c:spPr>
        <a:noFill/>
        <a:ln>
          <a:noFill/>
        </a:ln>
        <a:effectLst/>
      </c:spPr>
    </c:plotArea>
    <c:plotVisOnly val="1"/>
    <c:dispBlanksAs val="gap"/>
    <c:showDLblsOverMax val="0"/>
  </c:chart>
  <c:spPr>
    <a:solidFill>
      <a:srgbClr val="5B9BD5">
        <a:lumMod val="20000"/>
        <a:lumOff val="80000"/>
      </a:srgb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a:t>CONTRIBUCION</a:t>
            </a:r>
            <a:r>
              <a:rPr lang="en-US" baseline="0"/>
              <a:t> SECTOR ELECTRICO</a:t>
            </a:r>
            <a:endParaRPr lang="en-US"/>
          </a:p>
        </c:rich>
      </c:tx>
      <c:layout>
        <c:manualLayout>
          <c:xMode val="edge"/>
          <c:yMode val="edge"/>
          <c:x val="0.35465870687732659"/>
          <c:y val="7.16331291921843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solidFill>
                <a:srgbClr val="00B05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E2E8-444B-B43A-451757B57558}"/>
              </c:ext>
            </c:extLst>
          </c:dPt>
          <c:dPt>
            <c:idx val="1"/>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E2E8-444B-B43A-451757B57558}"/>
              </c:ext>
            </c:extLst>
          </c:dPt>
          <c:dPt>
            <c:idx val="2"/>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A-E2E8-444B-B43A-451757B57558}"/>
              </c:ext>
            </c:extLst>
          </c:dPt>
          <c:dLbls>
            <c:dLbl>
              <c:idx val="0"/>
              <c:layout>
                <c:manualLayout>
                  <c:x val="3.2653052829039929E-2"/>
                  <c:y val="-9.6969696969696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E8-444B-B43A-451757B57558}"/>
                </c:ext>
              </c:extLst>
            </c:dLbl>
            <c:dLbl>
              <c:idx val="1"/>
              <c:layout>
                <c:manualLayout>
                  <c:x val="7.1541941717928825E-2"/>
                  <c:y val="-8.4848484848484923E-2"/>
                </c:manualLayout>
              </c:layout>
              <c:showLegendKey val="0"/>
              <c:showVal val="1"/>
              <c:showCatName val="0"/>
              <c:showSerName val="0"/>
              <c:showPercent val="0"/>
              <c:showBubbleSize val="0"/>
              <c:extLst>
                <c:ext xmlns:c15="http://schemas.microsoft.com/office/drawing/2012/chart" uri="{CE6537A1-D6FC-4f65-9D91-7224C49458BB}">
                  <c15:layout>
                    <c:manualLayout>
                      <c:w val="0.26531955380577427"/>
                      <c:h val="0.19194444444444445"/>
                    </c:manualLayout>
                  </c15:layout>
                </c:ext>
                <c:ext xmlns:c16="http://schemas.microsoft.com/office/drawing/2014/chart" uri="{C3380CC4-5D6E-409C-BE32-E72D297353CC}">
                  <c16:uniqueId val="{00000005-E2E8-444B-B43A-451757B57558}"/>
                </c:ext>
              </c:extLst>
            </c:dLbl>
            <c:dLbl>
              <c:idx val="2"/>
              <c:layout>
                <c:manualLayout>
                  <c:x val="3.7006793206245253E-2"/>
                  <c:y val="-7.2727272727272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E8-444B-B43A-451757B5755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65000"/>
                          <a:lumOff val="35000"/>
                        </a:schemeClr>
                      </a:solidFill>
                      <a:round/>
                    </a:ln>
                    <a:effectLst/>
                  </c:spPr>
                </c15:leaderLines>
              </c:ext>
            </c:extLst>
          </c:dLbls>
          <c:cat>
            <c:strRef>
              <c:f>'GRAFICOS '!$B$125:$C$125</c:f>
              <c:strCache>
                <c:ptCount val="2"/>
                <c:pt idx="0">
                  <c:v>APROPIADO</c:v>
                </c:pt>
                <c:pt idx="1">
                  <c:v>RECAUDADO</c:v>
                </c:pt>
              </c:strCache>
            </c:strRef>
          </c:cat>
          <c:val>
            <c:numRef>
              <c:f>'GRAFICOS '!$B$126:$C$126</c:f>
              <c:numCache>
                <c:formatCode>_("$"* #,##0.00_);_("$"* \(#,##0.00\);_("$"* "-"??_);_(@_)</c:formatCode>
                <c:ptCount val="2"/>
                <c:pt idx="0" formatCode="_(* #,##0_);_(* \(#,##0\);_(* &quot;-&quot;??_);_(@_)">
                  <c:v>1000000000</c:v>
                </c:pt>
                <c:pt idx="1">
                  <c:v>845654638</c:v>
                </c:pt>
              </c:numCache>
            </c:numRef>
          </c:val>
          <c:extLst>
            <c:ext xmlns:c16="http://schemas.microsoft.com/office/drawing/2014/chart" uri="{C3380CC4-5D6E-409C-BE32-E72D297353CC}">
              <c16:uniqueId val="{00000000-E2E8-444B-B43A-451757B57558}"/>
            </c:ext>
          </c:extLst>
        </c:ser>
        <c:dLbls>
          <c:showLegendKey val="0"/>
          <c:showVal val="0"/>
          <c:showCatName val="0"/>
          <c:showSerName val="0"/>
          <c:showPercent val="0"/>
          <c:showBubbleSize val="0"/>
        </c:dLbls>
        <c:gapWidth val="150"/>
        <c:shape val="box"/>
        <c:axId val="276977032"/>
        <c:axId val="480184904"/>
        <c:axId val="382903400"/>
      </c:bar3DChart>
      <c:catAx>
        <c:axId val="2769770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480184904"/>
        <c:crosses val="autoZero"/>
        <c:auto val="1"/>
        <c:lblAlgn val="ctr"/>
        <c:lblOffset val="100"/>
        <c:noMultiLvlLbl val="0"/>
      </c:catAx>
      <c:valAx>
        <c:axId val="4801849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76977032"/>
        <c:crosses val="autoZero"/>
        <c:crossBetween val="between"/>
      </c:valAx>
      <c:serAx>
        <c:axId val="382903400"/>
        <c:scaling>
          <c:orientation val="minMax"/>
        </c:scaling>
        <c:delete val="1"/>
        <c:axPos val="b"/>
        <c:majorTickMark val="none"/>
        <c:minorTickMark val="none"/>
        <c:tickLblPos val="nextTo"/>
        <c:crossAx val="480184904"/>
        <c:crosses val="autoZero"/>
      </c:serAx>
      <c:spPr>
        <a:noFill/>
        <a:ln>
          <a:noFill/>
        </a:ln>
        <a:effectLst/>
      </c:spPr>
    </c:plotArea>
    <c:plotVisOnly val="1"/>
    <c:dispBlanksAs val="gap"/>
    <c:showDLblsOverMax val="0"/>
  </c:chart>
  <c:spPr>
    <a:solidFill>
      <a:srgbClr val="5B9BD5">
        <a:lumMod val="20000"/>
        <a:lumOff val="80000"/>
      </a:srgb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a:t>EVALUACION</a:t>
            </a:r>
            <a:r>
              <a:rPr lang="en-US" sz="1200" baseline="0"/>
              <a:t> DE LICENCIAS Y</a:t>
            </a:r>
            <a:r>
              <a:rPr lang="en-US" sz="1200"/>
              <a:t> TRAMITES AMBIENTALES</a:t>
            </a:r>
            <a:r>
              <a:rPr lang="en-US" sz="1200" baseline="0"/>
              <a:t> </a:t>
            </a:r>
            <a:endParaRPr lang="en-US" sz="1200"/>
          </a:p>
        </c:rich>
      </c:tx>
      <c:layout>
        <c:manualLayout>
          <c:xMode val="edge"/>
          <c:yMode val="edge"/>
          <c:x val="0.18298140857392825"/>
          <c:y val="8.0892388451443573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solidFill>
                <a:srgbClr val="00B05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E2E8-444B-B43A-451757B57558}"/>
              </c:ext>
            </c:extLst>
          </c:dPt>
          <c:dPt>
            <c:idx val="1"/>
            <c:invertIfNegative val="0"/>
            <c:bubble3D val="0"/>
            <c:spPr>
              <a:solidFill>
                <a:srgbClr val="00B0F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E2E8-444B-B43A-451757B57558}"/>
              </c:ext>
            </c:extLst>
          </c:dPt>
          <c:dPt>
            <c:idx val="2"/>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A-E2E8-444B-B43A-451757B57558}"/>
              </c:ext>
            </c:extLst>
          </c:dPt>
          <c:dLbls>
            <c:dLbl>
              <c:idx val="0"/>
              <c:layout>
                <c:manualLayout>
                  <c:x val="3.2653052829039929E-2"/>
                  <c:y val="-9.696969696969697E-2"/>
                </c:manualLayout>
              </c:layout>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E8-444B-B43A-451757B57558}"/>
                </c:ext>
              </c:extLst>
            </c:dLbl>
            <c:dLbl>
              <c:idx val="1"/>
              <c:layout>
                <c:manualLayout>
                  <c:x val="6.8764163940151057E-2"/>
                  <c:y val="-8.4848484848484923E-2"/>
                </c:manualLayout>
              </c:layout>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5976399825021873"/>
                      <c:h val="0.19194444444444445"/>
                    </c:manualLayout>
                  </c15:layout>
                </c:ext>
                <c:ext xmlns:c16="http://schemas.microsoft.com/office/drawing/2014/chart" uri="{C3380CC4-5D6E-409C-BE32-E72D297353CC}">
                  <c16:uniqueId val="{00000005-E2E8-444B-B43A-451757B57558}"/>
                </c:ext>
              </c:extLst>
            </c:dLbl>
            <c:dLbl>
              <c:idx val="2"/>
              <c:layout>
                <c:manualLayout>
                  <c:x val="3.7006793206245253E-2"/>
                  <c:y val="-7.2727272727272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E8-444B-B43A-451757B5755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65000"/>
                          <a:lumOff val="35000"/>
                        </a:schemeClr>
                      </a:solidFill>
                      <a:round/>
                    </a:ln>
                    <a:effectLst/>
                  </c:spPr>
                </c15:leaderLines>
              </c:ext>
            </c:extLst>
          </c:dLbls>
          <c:cat>
            <c:strRef>
              <c:f>'GRAFICOS '!$B$146:$C$146</c:f>
              <c:strCache>
                <c:ptCount val="2"/>
                <c:pt idx="0">
                  <c:v>APROPIADO</c:v>
                </c:pt>
                <c:pt idx="1">
                  <c:v>RECAUDADO</c:v>
                </c:pt>
              </c:strCache>
            </c:strRef>
          </c:cat>
          <c:val>
            <c:numRef>
              <c:f>'GRAFICOS '!$B$147:$C$147</c:f>
              <c:numCache>
                <c:formatCode>_("$"* #,##0.00_);_("$"* \(#,##0.00\);_("$"* "-"??_);_(@_)</c:formatCode>
                <c:ptCount val="2"/>
                <c:pt idx="0" formatCode="_(* #,##0_);_(* \(#,##0\);_(* &quot;-&quot;??_);_(@_)">
                  <c:v>240000000</c:v>
                </c:pt>
                <c:pt idx="1">
                  <c:v>672467463.57000005</c:v>
                </c:pt>
              </c:numCache>
            </c:numRef>
          </c:val>
          <c:extLst>
            <c:ext xmlns:c16="http://schemas.microsoft.com/office/drawing/2014/chart" uri="{C3380CC4-5D6E-409C-BE32-E72D297353CC}">
              <c16:uniqueId val="{00000000-E2E8-444B-B43A-451757B57558}"/>
            </c:ext>
          </c:extLst>
        </c:ser>
        <c:dLbls>
          <c:showLegendKey val="0"/>
          <c:showVal val="0"/>
          <c:showCatName val="0"/>
          <c:showSerName val="0"/>
          <c:showPercent val="0"/>
          <c:showBubbleSize val="0"/>
        </c:dLbls>
        <c:gapWidth val="150"/>
        <c:shape val="box"/>
        <c:axId val="276977032"/>
        <c:axId val="480184904"/>
        <c:axId val="382903400"/>
      </c:bar3DChart>
      <c:catAx>
        <c:axId val="2769770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480184904"/>
        <c:crosses val="autoZero"/>
        <c:auto val="1"/>
        <c:lblAlgn val="ctr"/>
        <c:lblOffset val="100"/>
        <c:noMultiLvlLbl val="0"/>
      </c:catAx>
      <c:valAx>
        <c:axId val="4801849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76977032"/>
        <c:crosses val="autoZero"/>
        <c:crossBetween val="between"/>
      </c:valAx>
      <c:serAx>
        <c:axId val="382903400"/>
        <c:scaling>
          <c:orientation val="minMax"/>
        </c:scaling>
        <c:delete val="1"/>
        <c:axPos val="b"/>
        <c:majorTickMark val="none"/>
        <c:minorTickMark val="none"/>
        <c:tickLblPos val="nextTo"/>
        <c:crossAx val="480184904"/>
        <c:crosses val="autoZero"/>
      </c:serAx>
      <c:spPr>
        <a:noFill/>
        <a:ln>
          <a:noFill/>
        </a:ln>
        <a:effectLst/>
      </c:spPr>
    </c:plotArea>
    <c:plotVisOnly val="1"/>
    <c:dispBlanksAs val="gap"/>
    <c:showDLblsOverMax val="0"/>
  </c:chart>
  <c:spPr>
    <a:solidFill>
      <a:srgbClr val="5B9BD5">
        <a:lumMod val="20000"/>
        <a:lumOff val="80000"/>
      </a:srgb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a:t>SEGUIMIENTO A LICENCIAS Y TRAMITES AMBIENTALES </a:t>
            </a:r>
          </a:p>
        </c:rich>
      </c:tx>
      <c:layout>
        <c:manualLayout>
          <c:xMode val="edge"/>
          <c:yMode val="edge"/>
          <c:x val="0.17426399825021871"/>
          <c:y val="4.848498104403616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solidFill>
                <a:srgbClr val="00B05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E2E8-444B-B43A-451757B57558}"/>
              </c:ext>
            </c:extLst>
          </c:dPt>
          <c:dPt>
            <c:idx val="1"/>
            <c:invertIfNegative val="0"/>
            <c:bubble3D val="0"/>
            <c:spPr>
              <a:solidFill>
                <a:srgbClr val="00B0F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E2E8-444B-B43A-451757B57558}"/>
              </c:ext>
            </c:extLst>
          </c:dPt>
          <c:dPt>
            <c:idx val="2"/>
            <c:invertIfNegative val="0"/>
            <c:bubble3D val="0"/>
            <c:spPr>
              <a:solidFill>
                <a:srgbClr val="FFC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A-E2E8-444B-B43A-451757B57558}"/>
              </c:ext>
            </c:extLst>
          </c:dPt>
          <c:dLbls>
            <c:dLbl>
              <c:idx val="0"/>
              <c:layout>
                <c:manualLayout>
                  <c:x val="3.2653052829039929E-2"/>
                  <c:y val="-9.6969696969696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E8-444B-B43A-451757B57558}"/>
                </c:ext>
              </c:extLst>
            </c:dLbl>
            <c:dLbl>
              <c:idx val="1"/>
              <c:layout>
                <c:manualLayout>
                  <c:x val="8.2653052829039952E-2"/>
                  <c:y val="-8.4848484848484923E-2"/>
                </c:manualLayout>
              </c:layout>
              <c:showLegendKey val="0"/>
              <c:showVal val="1"/>
              <c:showCatName val="0"/>
              <c:showSerName val="0"/>
              <c:showPercent val="0"/>
              <c:showBubbleSize val="0"/>
              <c:extLst>
                <c:ext xmlns:c15="http://schemas.microsoft.com/office/drawing/2012/chart" uri="{CE6537A1-D6FC-4f65-9D91-7224C49458BB}">
                  <c15:layout>
                    <c:manualLayout>
                      <c:w val="0.28754177602799652"/>
                      <c:h val="0.19194444444444445"/>
                    </c:manualLayout>
                  </c15:layout>
                </c:ext>
                <c:ext xmlns:c16="http://schemas.microsoft.com/office/drawing/2014/chart" uri="{C3380CC4-5D6E-409C-BE32-E72D297353CC}">
                  <c16:uniqueId val="{00000005-E2E8-444B-B43A-451757B57558}"/>
                </c:ext>
              </c:extLst>
            </c:dLbl>
            <c:dLbl>
              <c:idx val="2"/>
              <c:layout>
                <c:manualLayout>
                  <c:x val="3.7006793206245253E-2"/>
                  <c:y val="-7.2727272727272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E8-444B-B43A-451757B5755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65000"/>
                          <a:lumOff val="35000"/>
                        </a:schemeClr>
                      </a:solidFill>
                      <a:round/>
                    </a:ln>
                    <a:effectLst/>
                  </c:spPr>
                </c15:leaderLines>
              </c:ext>
            </c:extLst>
          </c:dLbls>
          <c:cat>
            <c:strRef>
              <c:f>'GRAFICOS '!$B$167:$C$167</c:f>
              <c:strCache>
                <c:ptCount val="2"/>
                <c:pt idx="0">
                  <c:v>APROPIADO</c:v>
                </c:pt>
                <c:pt idx="1">
                  <c:v>RECAUDADO</c:v>
                </c:pt>
              </c:strCache>
            </c:strRef>
          </c:cat>
          <c:val>
            <c:numRef>
              <c:f>'GRAFICOS '!$B$168:$C$168</c:f>
              <c:numCache>
                <c:formatCode>_("$"* #,##0.00_);_("$"* \(#,##0.00\);_("$"* "-"??_);_(@_)</c:formatCode>
                <c:ptCount val="2"/>
                <c:pt idx="0" formatCode="_(* #,##0_);_(* \(#,##0\);_(* &quot;-&quot;??_);_(@_)">
                  <c:v>600000000</c:v>
                </c:pt>
                <c:pt idx="1">
                  <c:v>412678836.63</c:v>
                </c:pt>
              </c:numCache>
            </c:numRef>
          </c:val>
          <c:extLst>
            <c:ext xmlns:c16="http://schemas.microsoft.com/office/drawing/2014/chart" uri="{C3380CC4-5D6E-409C-BE32-E72D297353CC}">
              <c16:uniqueId val="{00000000-E2E8-444B-B43A-451757B57558}"/>
            </c:ext>
          </c:extLst>
        </c:ser>
        <c:dLbls>
          <c:showLegendKey val="0"/>
          <c:showVal val="0"/>
          <c:showCatName val="0"/>
          <c:showSerName val="0"/>
          <c:showPercent val="0"/>
          <c:showBubbleSize val="0"/>
        </c:dLbls>
        <c:gapWidth val="150"/>
        <c:shape val="box"/>
        <c:axId val="276977032"/>
        <c:axId val="480184904"/>
        <c:axId val="382903400"/>
      </c:bar3DChart>
      <c:catAx>
        <c:axId val="2769770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480184904"/>
        <c:crosses val="autoZero"/>
        <c:auto val="1"/>
        <c:lblAlgn val="ctr"/>
        <c:lblOffset val="100"/>
        <c:noMultiLvlLbl val="0"/>
      </c:catAx>
      <c:valAx>
        <c:axId val="4801849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76977032"/>
        <c:crosses val="autoZero"/>
        <c:crossBetween val="between"/>
      </c:valAx>
      <c:serAx>
        <c:axId val="382903400"/>
        <c:scaling>
          <c:orientation val="minMax"/>
        </c:scaling>
        <c:delete val="1"/>
        <c:axPos val="b"/>
        <c:majorTickMark val="none"/>
        <c:minorTickMark val="none"/>
        <c:tickLblPos val="nextTo"/>
        <c:crossAx val="480184904"/>
        <c:crosses val="autoZero"/>
      </c:serAx>
      <c:spPr>
        <a:solidFill>
          <a:srgbClr val="5B9BD5">
            <a:lumMod val="20000"/>
            <a:lumOff val="80000"/>
          </a:srgbClr>
        </a:solidFill>
        <a:ln>
          <a:noFill/>
        </a:ln>
        <a:effectLst/>
      </c:spPr>
    </c:plotArea>
    <c:plotVisOnly val="1"/>
    <c:dispBlanksAs val="gap"/>
    <c:showDLblsOverMax val="0"/>
  </c:chart>
  <c:spPr>
    <a:solidFill>
      <a:srgbClr val="5B9BD5">
        <a:lumMod val="20000"/>
        <a:lumOff val="80000"/>
      </a:srgb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058400" cy="1657350"/>
    <xdr:grpSp>
      <xdr:nvGrpSpPr>
        <xdr:cNvPr id="2" name="Shape 2">
          <a:extLst>
            <a:ext uri="{FF2B5EF4-FFF2-40B4-BE49-F238E27FC236}">
              <a16:creationId xmlns:a16="http://schemas.microsoft.com/office/drawing/2014/main" id="{00000000-0008-0000-0000-000002000000}"/>
            </a:ext>
          </a:extLst>
        </xdr:cNvPr>
        <xdr:cNvGrpSpPr/>
      </xdr:nvGrpSpPr>
      <xdr:grpSpPr>
        <a:xfrm>
          <a:off x="0" y="0"/>
          <a:ext cx="10058400" cy="1657350"/>
          <a:chOff x="316800" y="2951325"/>
          <a:chExt cx="10058400" cy="16573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16800" y="2951325"/>
            <a:ext cx="10058400" cy="1657350"/>
            <a:chOff x="57151" y="47625"/>
            <a:chExt cx="6181724" cy="15811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57151" y="47625"/>
              <a:ext cx="6181700" cy="1581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5" descr="ESCUDO-transp-lema-blanco.png">
              <a:extLst>
                <a:ext uri="{FF2B5EF4-FFF2-40B4-BE49-F238E27FC236}">
                  <a16:creationId xmlns:a16="http://schemas.microsoft.com/office/drawing/2014/main" id="{00000000-0008-0000-0000-000005000000}"/>
                </a:ext>
              </a:extLst>
            </xdr:cNvPr>
            <xdr:cNvPicPr preferRelativeResize="0"/>
          </xdr:nvPicPr>
          <xdr:blipFill rotWithShape="1">
            <a:blip xmlns:r="http://schemas.openxmlformats.org/officeDocument/2006/relationships" r:embed="rId1">
              <a:alphaModFix/>
            </a:blip>
            <a:srcRect/>
            <a:stretch/>
          </xdr:blipFill>
          <xdr:spPr>
            <a:xfrm>
              <a:off x="57151" y="47625"/>
              <a:ext cx="850209" cy="1581150"/>
            </a:xfrm>
            <a:prstGeom prst="rect">
              <a:avLst/>
            </a:prstGeom>
            <a:noFill/>
            <a:ln>
              <a:noFill/>
            </a:ln>
          </xdr:spPr>
        </xdr:pic>
        <xdr:sp macro="" textlink="">
          <xdr:nvSpPr>
            <xdr:cNvPr id="6" name="Shape 6">
              <a:extLst>
                <a:ext uri="{FF2B5EF4-FFF2-40B4-BE49-F238E27FC236}">
                  <a16:creationId xmlns:a16="http://schemas.microsoft.com/office/drawing/2014/main" id="{00000000-0008-0000-0000-000006000000}"/>
                </a:ext>
              </a:extLst>
            </xdr:cNvPr>
            <xdr:cNvSpPr txBox="1"/>
          </xdr:nvSpPr>
          <xdr:spPr>
            <a:xfrm>
              <a:off x="1426640" y="495300"/>
              <a:ext cx="4812235" cy="7715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lt1"/>
                  </a:solidFill>
                  <a:latin typeface="Arial Narrow"/>
                  <a:ea typeface="Arial Narrow"/>
                  <a:cs typeface="Arial Narrow"/>
                  <a:sym typeface="Arial Narrow"/>
                </a:rPr>
                <a:t>Ministerio de Ambiente y Desarrollo Sostenible</a:t>
              </a:r>
              <a:endParaRPr sz="1400"/>
            </a:p>
            <a:p>
              <a:pPr marL="0" lvl="0" indent="0" algn="l" rtl="0">
                <a:spcBef>
                  <a:spcPts val="0"/>
                </a:spcBef>
                <a:spcAft>
                  <a:spcPts val="0"/>
                </a:spcAft>
                <a:buNone/>
              </a:pPr>
              <a:r>
                <a:rPr lang="en-US" sz="1100">
                  <a:solidFill>
                    <a:schemeClr val="lt1"/>
                  </a:solidFill>
                  <a:latin typeface="Arial Narrow"/>
                  <a:ea typeface="Arial Narrow"/>
                  <a:cs typeface="Arial Narrow"/>
                  <a:sym typeface="Arial Narrow"/>
                </a:rPr>
                <a:t>Dirección de Ordenamiento Ambiental Territorial y del SINA</a:t>
              </a:r>
              <a:endParaRPr sz="1400"/>
            </a:p>
            <a:p>
              <a:pPr marL="0" lvl="0" indent="0" algn="l" rtl="0">
                <a:spcBef>
                  <a:spcPts val="0"/>
                </a:spcBef>
                <a:spcAft>
                  <a:spcPts val="0"/>
                </a:spcAft>
                <a:buNone/>
              </a:pPr>
              <a:r>
                <a:rPr lang="en-US" sz="1000">
                  <a:solidFill>
                    <a:schemeClr val="lt1"/>
                  </a:solidFill>
                  <a:latin typeface="Arial Narrow"/>
                  <a:ea typeface="Arial Narrow"/>
                  <a:cs typeface="Arial Narrow"/>
                  <a:sym typeface="Arial Narrow"/>
                </a:rPr>
                <a:t>República de Colombia</a:t>
              </a:r>
              <a:endParaRPr sz="1000">
                <a:solidFill>
                  <a:schemeClr val="lt1"/>
                </a:solidFill>
                <a:latin typeface="Arial Narrow"/>
                <a:ea typeface="Arial Narrow"/>
                <a:cs typeface="Arial Narrow"/>
                <a:sym typeface="Arial Narrow"/>
              </a:endParaRPr>
            </a:p>
          </xdr:txBody>
        </xdr:sp>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43542</xdr:colOff>
      <xdr:row>1</xdr:row>
      <xdr:rowOff>95250</xdr:rowOff>
    </xdr:from>
    <xdr:ext cx="31613386" cy="1047750"/>
    <xdr:grpSp>
      <xdr:nvGrpSpPr>
        <xdr:cNvPr id="2" name="Shape 2">
          <a:extLst>
            <a:ext uri="{FF2B5EF4-FFF2-40B4-BE49-F238E27FC236}">
              <a16:creationId xmlns:a16="http://schemas.microsoft.com/office/drawing/2014/main" id="{00000000-0008-0000-0300-000002000000}"/>
            </a:ext>
          </a:extLst>
        </xdr:cNvPr>
        <xdr:cNvGrpSpPr/>
      </xdr:nvGrpSpPr>
      <xdr:grpSpPr>
        <a:xfrm>
          <a:off x="43542" y="178076"/>
          <a:ext cx="31613386" cy="1047750"/>
          <a:chOff x="0" y="3256125"/>
          <a:chExt cx="10691970" cy="1047750"/>
        </a:xfrm>
      </xdr:grpSpPr>
      <xdr:grpSp>
        <xdr:nvGrpSpPr>
          <xdr:cNvPr id="7" name="Shape 7">
            <a:extLst>
              <a:ext uri="{FF2B5EF4-FFF2-40B4-BE49-F238E27FC236}">
                <a16:creationId xmlns:a16="http://schemas.microsoft.com/office/drawing/2014/main" id="{00000000-0008-0000-0300-000007000000}"/>
              </a:ext>
            </a:extLst>
          </xdr:cNvPr>
          <xdr:cNvGrpSpPr/>
        </xdr:nvGrpSpPr>
        <xdr:grpSpPr>
          <a:xfrm>
            <a:off x="0" y="3256125"/>
            <a:ext cx="10691970" cy="1047750"/>
            <a:chOff x="57150" y="170793"/>
            <a:chExt cx="8104875" cy="1863624"/>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57150" y="170793"/>
              <a:ext cx="8104875" cy="1863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 name="Shape 8" descr="ESCUDO-transp-lema-blanco.png">
              <a:extLst>
                <a:ext uri="{FF2B5EF4-FFF2-40B4-BE49-F238E27FC236}">
                  <a16:creationId xmlns:a16="http://schemas.microsoft.com/office/drawing/2014/main" id="{00000000-0008-0000-0300-000008000000}"/>
                </a:ext>
              </a:extLst>
            </xdr:cNvPr>
            <xdr:cNvPicPr preferRelativeResize="0"/>
          </xdr:nvPicPr>
          <xdr:blipFill rotWithShape="1">
            <a:blip xmlns:r="http://schemas.openxmlformats.org/officeDocument/2006/relationships" r:embed="rId1">
              <a:alphaModFix/>
            </a:blip>
            <a:srcRect/>
            <a:stretch/>
          </xdr:blipFill>
          <xdr:spPr>
            <a:xfrm>
              <a:off x="57150" y="170793"/>
              <a:ext cx="239804" cy="1863624"/>
            </a:xfrm>
            <a:prstGeom prst="rect">
              <a:avLst/>
            </a:prstGeom>
            <a:noFill/>
            <a:ln>
              <a:noFill/>
            </a:ln>
          </xdr:spPr>
        </xdr:pic>
      </xdr:grpSp>
    </xdr:grp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1</xdr:col>
      <xdr:colOff>19050</xdr:colOff>
      <xdr:row>5</xdr:row>
      <xdr:rowOff>9525</xdr:rowOff>
    </xdr:from>
    <xdr:to>
      <xdr:col>6</xdr:col>
      <xdr:colOff>19050</xdr:colOff>
      <xdr:row>19</xdr:row>
      <xdr:rowOff>95250</xdr:rowOff>
    </xdr:to>
    <xdr:grpSp>
      <xdr:nvGrpSpPr>
        <xdr:cNvPr id="9" name="Grupo 8">
          <a:extLst>
            <a:ext uri="{FF2B5EF4-FFF2-40B4-BE49-F238E27FC236}">
              <a16:creationId xmlns:a16="http://schemas.microsoft.com/office/drawing/2014/main" id="{00000000-0008-0000-0700-000009000000}"/>
            </a:ext>
          </a:extLst>
        </xdr:cNvPr>
        <xdr:cNvGrpSpPr/>
      </xdr:nvGrpSpPr>
      <xdr:grpSpPr>
        <a:xfrm>
          <a:off x="781050" y="1000125"/>
          <a:ext cx="5819775" cy="2752725"/>
          <a:chOff x="781050" y="1000125"/>
          <a:chExt cx="4572000" cy="2743200"/>
        </a:xfrm>
      </xdr:grpSpPr>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781050" y="1000125"/>
          <a:ext cx="4572000" cy="27432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3895724" y="2619144"/>
            <a:ext cx="6000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93</a:t>
            </a:r>
            <a:r>
              <a:rPr lang="en-US" sz="1400" b="1">
                <a:solidFill>
                  <a:sysClr val="windowText" lastClr="000000"/>
                </a:solidFill>
              </a:rPr>
              <a:t>%</a:t>
            </a:r>
          </a:p>
        </xdr:txBody>
      </xdr:sp>
    </xdr:grpSp>
    <xdr:clientData/>
  </xdr:twoCellAnchor>
  <xdr:twoCellAnchor>
    <xdr:from>
      <xdr:col>0</xdr:col>
      <xdr:colOff>757236</xdr:colOff>
      <xdr:row>20</xdr:row>
      <xdr:rowOff>38100</xdr:rowOff>
    </xdr:from>
    <xdr:to>
      <xdr:col>6</xdr:col>
      <xdr:colOff>9525</xdr:colOff>
      <xdr:row>36</xdr:row>
      <xdr:rowOff>133350</xdr:rowOff>
    </xdr:to>
    <xdr:grpSp>
      <xdr:nvGrpSpPr>
        <xdr:cNvPr id="10" name="Grupo 9">
          <a:extLst>
            <a:ext uri="{FF2B5EF4-FFF2-40B4-BE49-F238E27FC236}">
              <a16:creationId xmlns:a16="http://schemas.microsoft.com/office/drawing/2014/main" id="{00000000-0008-0000-0700-00000A000000}"/>
            </a:ext>
          </a:extLst>
        </xdr:cNvPr>
        <xdr:cNvGrpSpPr/>
      </xdr:nvGrpSpPr>
      <xdr:grpSpPr>
        <a:xfrm>
          <a:off x="757236" y="3886200"/>
          <a:ext cx="5834064" cy="3143250"/>
          <a:chOff x="757236" y="3886200"/>
          <a:chExt cx="5834064" cy="3143250"/>
        </a:xfrm>
      </xdr:grpSpPr>
      <xdr:graphicFrame macro="">
        <xdr:nvGraphicFramePr>
          <xdr:cNvPr id="6" name="Gráfico 5">
            <a:extLst>
              <a:ext uri="{FF2B5EF4-FFF2-40B4-BE49-F238E27FC236}">
                <a16:creationId xmlns:a16="http://schemas.microsoft.com/office/drawing/2014/main" id="{00000000-0008-0000-0700-000006000000}"/>
              </a:ext>
            </a:extLst>
          </xdr:cNvPr>
          <xdr:cNvGraphicFramePr/>
        </xdr:nvGraphicFramePr>
        <xdr:xfrm>
          <a:off x="757236" y="3886200"/>
          <a:ext cx="5834064" cy="314325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 name="CuadroTexto 7">
            <a:extLst>
              <a:ext uri="{FF2B5EF4-FFF2-40B4-BE49-F238E27FC236}">
                <a16:creationId xmlns:a16="http://schemas.microsoft.com/office/drawing/2014/main" id="{00000000-0008-0000-0700-000008000000}"/>
              </a:ext>
            </a:extLst>
          </xdr:cNvPr>
          <xdr:cNvSpPr txBox="1"/>
        </xdr:nvSpPr>
        <xdr:spPr>
          <a:xfrm>
            <a:off x="5200650" y="5753100"/>
            <a:ext cx="5334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99</a:t>
            </a:r>
            <a:r>
              <a:rPr lang="en-US" sz="1400" b="1">
                <a:solidFill>
                  <a:sysClr val="windowText" lastClr="000000"/>
                </a:solidFill>
              </a:rPr>
              <a:t>%</a:t>
            </a:r>
          </a:p>
        </xdr:txBody>
      </xdr:sp>
    </xdr:grpSp>
    <xdr:clientData/>
  </xdr:twoCellAnchor>
  <xdr:twoCellAnchor>
    <xdr:from>
      <xdr:col>0</xdr:col>
      <xdr:colOff>752475</xdr:colOff>
      <xdr:row>42</xdr:row>
      <xdr:rowOff>85725</xdr:rowOff>
    </xdr:from>
    <xdr:to>
      <xdr:col>5</xdr:col>
      <xdr:colOff>742950</xdr:colOff>
      <xdr:row>57</xdr:row>
      <xdr:rowOff>95250</xdr:rowOff>
    </xdr:to>
    <xdr:grpSp>
      <xdr:nvGrpSpPr>
        <xdr:cNvPr id="7" name="Grupo 6">
          <a:extLst>
            <a:ext uri="{FF2B5EF4-FFF2-40B4-BE49-F238E27FC236}">
              <a16:creationId xmlns:a16="http://schemas.microsoft.com/office/drawing/2014/main" id="{00000000-0008-0000-0700-000007000000}"/>
            </a:ext>
          </a:extLst>
        </xdr:cNvPr>
        <xdr:cNvGrpSpPr/>
      </xdr:nvGrpSpPr>
      <xdr:grpSpPr>
        <a:xfrm>
          <a:off x="752475" y="8124825"/>
          <a:ext cx="5810250" cy="2867025"/>
          <a:chOff x="752475" y="8124825"/>
          <a:chExt cx="5810250" cy="2867025"/>
        </a:xfrm>
      </xdr:grpSpPr>
      <xdr:graphicFrame macro="">
        <xdr:nvGraphicFramePr>
          <xdr:cNvPr id="2" name="Gráfico 1">
            <a:extLst>
              <a:ext uri="{FF2B5EF4-FFF2-40B4-BE49-F238E27FC236}">
                <a16:creationId xmlns:a16="http://schemas.microsoft.com/office/drawing/2014/main" id="{00000000-0008-0000-0700-000002000000}"/>
              </a:ext>
            </a:extLst>
          </xdr:cNvPr>
          <xdr:cNvGraphicFramePr/>
        </xdr:nvGraphicFramePr>
        <xdr:xfrm>
          <a:off x="752475" y="8124825"/>
          <a:ext cx="5810250" cy="2867025"/>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2" name="CuadroTexto 11">
            <a:extLst>
              <a:ext uri="{FF2B5EF4-FFF2-40B4-BE49-F238E27FC236}">
                <a16:creationId xmlns:a16="http://schemas.microsoft.com/office/drawing/2014/main" id="{00000000-0008-0000-0700-00000C000000}"/>
              </a:ext>
            </a:extLst>
          </xdr:cNvPr>
          <xdr:cNvSpPr txBox="1"/>
        </xdr:nvSpPr>
        <xdr:spPr>
          <a:xfrm>
            <a:off x="4733925" y="9667875"/>
            <a:ext cx="6858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rPr>
              <a:t>105</a:t>
            </a:r>
            <a:r>
              <a:rPr lang="en-US" sz="1400" b="1">
                <a:solidFill>
                  <a:sysClr val="windowText" lastClr="000000"/>
                </a:solidFill>
              </a:rPr>
              <a:t>%</a:t>
            </a:r>
          </a:p>
        </xdr:txBody>
      </xdr:sp>
    </xdr:grpSp>
    <xdr:clientData/>
  </xdr:twoCellAnchor>
  <xdr:twoCellAnchor>
    <xdr:from>
      <xdr:col>1</xdr:col>
      <xdr:colOff>0</xdr:colOff>
      <xdr:row>63</xdr:row>
      <xdr:rowOff>47625</xdr:rowOff>
    </xdr:from>
    <xdr:to>
      <xdr:col>6</xdr:col>
      <xdr:colOff>57151</xdr:colOff>
      <xdr:row>78</xdr:row>
      <xdr:rowOff>9525</xdr:rowOff>
    </xdr:to>
    <xdr:grpSp>
      <xdr:nvGrpSpPr>
        <xdr:cNvPr id="14" name="Grupo 13">
          <a:extLst>
            <a:ext uri="{FF2B5EF4-FFF2-40B4-BE49-F238E27FC236}">
              <a16:creationId xmlns:a16="http://schemas.microsoft.com/office/drawing/2014/main" id="{00000000-0008-0000-0700-00000E000000}"/>
            </a:ext>
          </a:extLst>
        </xdr:cNvPr>
        <xdr:cNvGrpSpPr/>
      </xdr:nvGrpSpPr>
      <xdr:grpSpPr>
        <a:xfrm>
          <a:off x="762000" y="12163425"/>
          <a:ext cx="5876926" cy="2819400"/>
          <a:chOff x="762000" y="12163425"/>
          <a:chExt cx="5876926" cy="2819400"/>
        </a:xfrm>
      </xdr:grpSpPr>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762000" y="12163425"/>
          <a:ext cx="5876926" cy="281940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3" name="CuadroTexto 12">
            <a:extLst>
              <a:ext uri="{FF2B5EF4-FFF2-40B4-BE49-F238E27FC236}">
                <a16:creationId xmlns:a16="http://schemas.microsoft.com/office/drawing/2014/main" id="{00000000-0008-0000-0700-00000D000000}"/>
              </a:ext>
            </a:extLst>
          </xdr:cNvPr>
          <xdr:cNvSpPr txBox="1"/>
        </xdr:nvSpPr>
        <xdr:spPr>
          <a:xfrm>
            <a:off x="4733925" y="13839825"/>
            <a:ext cx="5334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rPr>
              <a:t>83</a:t>
            </a:r>
            <a:r>
              <a:rPr lang="en-US" sz="1400" b="1">
                <a:solidFill>
                  <a:sysClr val="windowText" lastClr="000000"/>
                </a:solidFill>
              </a:rPr>
              <a:t>%</a:t>
            </a:r>
          </a:p>
        </xdr:txBody>
      </xdr:sp>
    </xdr:grpSp>
    <xdr:clientData/>
  </xdr:twoCellAnchor>
  <xdr:twoCellAnchor>
    <xdr:from>
      <xdr:col>0</xdr:col>
      <xdr:colOff>752475</xdr:colOff>
      <xdr:row>84</xdr:row>
      <xdr:rowOff>9524</xdr:rowOff>
    </xdr:from>
    <xdr:to>
      <xdr:col>5</xdr:col>
      <xdr:colOff>742950</xdr:colOff>
      <xdr:row>100</xdr:row>
      <xdr:rowOff>57149</xdr:rowOff>
    </xdr:to>
    <xdr:grpSp>
      <xdr:nvGrpSpPr>
        <xdr:cNvPr id="18" name="Grupo 17">
          <a:extLst>
            <a:ext uri="{FF2B5EF4-FFF2-40B4-BE49-F238E27FC236}">
              <a16:creationId xmlns:a16="http://schemas.microsoft.com/office/drawing/2014/main" id="{00000000-0008-0000-0700-000012000000}"/>
            </a:ext>
          </a:extLst>
        </xdr:cNvPr>
        <xdr:cNvGrpSpPr/>
      </xdr:nvGrpSpPr>
      <xdr:grpSpPr>
        <a:xfrm>
          <a:off x="752475" y="16202024"/>
          <a:ext cx="5810250" cy="3095625"/>
          <a:chOff x="752475" y="16202024"/>
          <a:chExt cx="5810250" cy="3095625"/>
        </a:xfrm>
      </xdr:grpSpPr>
      <xdr:graphicFrame macro="">
        <xdr:nvGraphicFramePr>
          <xdr:cNvPr id="15" name="Gráfico 14">
            <a:extLst>
              <a:ext uri="{FF2B5EF4-FFF2-40B4-BE49-F238E27FC236}">
                <a16:creationId xmlns:a16="http://schemas.microsoft.com/office/drawing/2014/main" id="{00000000-0008-0000-0700-00000F000000}"/>
              </a:ext>
            </a:extLst>
          </xdr:cNvPr>
          <xdr:cNvGraphicFramePr/>
        </xdr:nvGraphicFramePr>
        <xdr:xfrm>
          <a:off x="752475" y="16202024"/>
          <a:ext cx="5810250" cy="309562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7" name="CuadroTexto 16">
            <a:extLst>
              <a:ext uri="{FF2B5EF4-FFF2-40B4-BE49-F238E27FC236}">
                <a16:creationId xmlns:a16="http://schemas.microsoft.com/office/drawing/2014/main" id="{00000000-0008-0000-0700-000011000000}"/>
              </a:ext>
            </a:extLst>
          </xdr:cNvPr>
          <xdr:cNvSpPr txBox="1"/>
        </xdr:nvSpPr>
        <xdr:spPr>
          <a:xfrm>
            <a:off x="4629150" y="18154650"/>
            <a:ext cx="5334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rPr>
              <a:t>18</a:t>
            </a:r>
            <a:r>
              <a:rPr lang="en-US" sz="1400" b="1">
                <a:solidFill>
                  <a:sysClr val="windowText" lastClr="000000"/>
                </a:solidFill>
              </a:rPr>
              <a:t>%</a:t>
            </a:r>
          </a:p>
        </xdr:txBody>
      </xdr:sp>
    </xdr:grpSp>
    <xdr:clientData/>
  </xdr:twoCellAnchor>
  <xdr:twoCellAnchor>
    <xdr:from>
      <xdr:col>0</xdr:col>
      <xdr:colOff>714375</xdr:colOff>
      <xdr:row>106</xdr:row>
      <xdr:rowOff>19049</xdr:rowOff>
    </xdr:from>
    <xdr:to>
      <xdr:col>6</xdr:col>
      <xdr:colOff>0</xdr:colOff>
      <xdr:row>120</xdr:row>
      <xdr:rowOff>104774</xdr:rowOff>
    </xdr:to>
    <xdr:grpSp>
      <xdr:nvGrpSpPr>
        <xdr:cNvPr id="22" name="Grupo 21">
          <a:extLst>
            <a:ext uri="{FF2B5EF4-FFF2-40B4-BE49-F238E27FC236}">
              <a16:creationId xmlns:a16="http://schemas.microsoft.com/office/drawing/2014/main" id="{00000000-0008-0000-0700-000016000000}"/>
            </a:ext>
          </a:extLst>
        </xdr:cNvPr>
        <xdr:cNvGrpSpPr/>
      </xdr:nvGrpSpPr>
      <xdr:grpSpPr>
        <a:xfrm>
          <a:off x="714375" y="20478749"/>
          <a:ext cx="5867400" cy="2752725"/>
          <a:chOff x="714375" y="20478749"/>
          <a:chExt cx="5867400" cy="2752725"/>
        </a:xfrm>
      </xdr:grpSpPr>
      <xdr:graphicFrame macro="">
        <xdr:nvGraphicFramePr>
          <xdr:cNvPr id="19" name="Gráfico 18">
            <a:extLst>
              <a:ext uri="{FF2B5EF4-FFF2-40B4-BE49-F238E27FC236}">
                <a16:creationId xmlns:a16="http://schemas.microsoft.com/office/drawing/2014/main" id="{00000000-0008-0000-0700-000013000000}"/>
              </a:ext>
            </a:extLst>
          </xdr:cNvPr>
          <xdr:cNvGraphicFramePr/>
        </xdr:nvGraphicFramePr>
        <xdr:xfrm>
          <a:off x="714375" y="20478749"/>
          <a:ext cx="5867400" cy="2752725"/>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21" name="CuadroTexto 20">
            <a:extLst>
              <a:ext uri="{FF2B5EF4-FFF2-40B4-BE49-F238E27FC236}">
                <a16:creationId xmlns:a16="http://schemas.microsoft.com/office/drawing/2014/main" id="{00000000-0008-0000-0700-000015000000}"/>
              </a:ext>
            </a:extLst>
          </xdr:cNvPr>
          <xdr:cNvSpPr txBox="1"/>
        </xdr:nvSpPr>
        <xdr:spPr>
          <a:xfrm>
            <a:off x="4657725" y="21888450"/>
            <a:ext cx="6096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rPr>
              <a:t>117</a:t>
            </a:r>
            <a:r>
              <a:rPr lang="en-US" sz="1400" b="1">
                <a:solidFill>
                  <a:sysClr val="windowText" lastClr="000000"/>
                </a:solidFill>
              </a:rPr>
              <a:t>%</a:t>
            </a:r>
          </a:p>
        </xdr:txBody>
      </xdr:sp>
    </xdr:grpSp>
    <xdr:clientData/>
  </xdr:twoCellAnchor>
  <xdr:twoCellAnchor>
    <xdr:from>
      <xdr:col>0</xdr:col>
      <xdr:colOff>752475</xdr:colOff>
      <xdr:row>127</xdr:row>
      <xdr:rowOff>38100</xdr:rowOff>
    </xdr:from>
    <xdr:to>
      <xdr:col>6</xdr:col>
      <xdr:colOff>0</xdr:colOff>
      <xdr:row>141</xdr:row>
      <xdr:rowOff>114300</xdr:rowOff>
    </xdr:to>
    <xdr:grpSp>
      <xdr:nvGrpSpPr>
        <xdr:cNvPr id="27" name="Grupo 26">
          <a:extLst>
            <a:ext uri="{FF2B5EF4-FFF2-40B4-BE49-F238E27FC236}">
              <a16:creationId xmlns:a16="http://schemas.microsoft.com/office/drawing/2014/main" id="{00000000-0008-0000-0700-00001B000000}"/>
            </a:ext>
          </a:extLst>
        </xdr:cNvPr>
        <xdr:cNvGrpSpPr/>
      </xdr:nvGrpSpPr>
      <xdr:grpSpPr>
        <a:xfrm>
          <a:off x="752475" y="24574500"/>
          <a:ext cx="5829300" cy="2743200"/>
          <a:chOff x="752475" y="24574500"/>
          <a:chExt cx="5829300" cy="2743200"/>
        </a:xfrm>
      </xdr:grpSpPr>
      <xdr:graphicFrame macro="">
        <xdr:nvGraphicFramePr>
          <xdr:cNvPr id="24" name="Gráfico 23">
            <a:extLst>
              <a:ext uri="{FF2B5EF4-FFF2-40B4-BE49-F238E27FC236}">
                <a16:creationId xmlns:a16="http://schemas.microsoft.com/office/drawing/2014/main" id="{00000000-0008-0000-0700-000018000000}"/>
              </a:ext>
            </a:extLst>
          </xdr:cNvPr>
          <xdr:cNvGraphicFramePr/>
        </xdr:nvGraphicFramePr>
        <xdr:xfrm>
          <a:off x="752475" y="24574500"/>
          <a:ext cx="5829300" cy="2743200"/>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26" name="CuadroTexto 25">
            <a:extLst>
              <a:ext uri="{FF2B5EF4-FFF2-40B4-BE49-F238E27FC236}">
                <a16:creationId xmlns:a16="http://schemas.microsoft.com/office/drawing/2014/main" id="{00000000-0008-0000-0700-00001A000000}"/>
              </a:ext>
            </a:extLst>
          </xdr:cNvPr>
          <xdr:cNvSpPr txBox="1"/>
        </xdr:nvSpPr>
        <xdr:spPr>
          <a:xfrm>
            <a:off x="4686300" y="26165175"/>
            <a:ext cx="6096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rPr>
              <a:t>85</a:t>
            </a:r>
            <a:r>
              <a:rPr lang="en-US" sz="1400" b="1">
                <a:solidFill>
                  <a:sysClr val="windowText" lastClr="000000"/>
                </a:solidFill>
              </a:rPr>
              <a:t>%</a:t>
            </a:r>
          </a:p>
        </xdr:txBody>
      </xdr:sp>
    </xdr:grpSp>
    <xdr:clientData/>
  </xdr:twoCellAnchor>
  <xdr:twoCellAnchor>
    <xdr:from>
      <xdr:col>0</xdr:col>
      <xdr:colOff>733425</xdr:colOff>
      <xdr:row>149</xdr:row>
      <xdr:rowOff>19050</xdr:rowOff>
    </xdr:from>
    <xdr:to>
      <xdr:col>6</xdr:col>
      <xdr:colOff>19050</xdr:colOff>
      <xdr:row>165</xdr:row>
      <xdr:rowOff>142875</xdr:rowOff>
    </xdr:to>
    <xdr:graphicFrame macro="">
      <xdr:nvGraphicFramePr>
        <xdr:cNvPr id="11" name="Gráfico 10">
          <a:extLst>
            <a:ext uri="{FF2B5EF4-FFF2-40B4-BE49-F238E27FC236}">
              <a16:creationId xmlns:a16="http://schemas.microsoft.com/office/drawing/2014/main" id="{00000000-0008-0000-07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9524</xdr:colOff>
      <xdr:row>169</xdr:row>
      <xdr:rowOff>9525</xdr:rowOff>
    </xdr:from>
    <xdr:to>
      <xdr:col>5</xdr:col>
      <xdr:colOff>447674</xdr:colOff>
      <xdr:row>187</xdr:row>
      <xdr:rowOff>28575</xdr:rowOff>
    </xdr:to>
    <xdr:graphicFrame macro="">
      <xdr:nvGraphicFramePr>
        <xdr:cNvPr id="16" name="Gráfico 15">
          <a:extLst>
            <a:ext uri="{FF2B5EF4-FFF2-40B4-BE49-F238E27FC236}">
              <a16:creationId xmlns:a16="http://schemas.microsoft.com/office/drawing/2014/main" id="{00000000-0008-0000-07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5467350" cy="1276350"/>
    <xdr:grpSp>
      <xdr:nvGrpSpPr>
        <xdr:cNvPr id="2" name="Shape 2">
          <a:extLst>
            <a:ext uri="{FF2B5EF4-FFF2-40B4-BE49-F238E27FC236}">
              <a16:creationId xmlns:a16="http://schemas.microsoft.com/office/drawing/2014/main" id="{00000000-0008-0000-0900-000002000000}"/>
            </a:ext>
          </a:extLst>
        </xdr:cNvPr>
        <xdr:cNvGrpSpPr/>
      </xdr:nvGrpSpPr>
      <xdr:grpSpPr>
        <a:xfrm>
          <a:off x="0" y="0"/>
          <a:ext cx="5467350" cy="1276350"/>
          <a:chOff x="2612325" y="3141825"/>
          <a:chExt cx="5467350" cy="1276350"/>
        </a:xfrm>
      </xdr:grpSpPr>
      <xdr:grpSp>
        <xdr:nvGrpSpPr>
          <xdr:cNvPr id="10" name="Shape 10">
            <a:extLst>
              <a:ext uri="{FF2B5EF4-FFF2-40B4-BE49-F238E27FC236}">
                <a16:creationId xmlns:a16="http://schemas.microsoft.com/office/drawing/2014/main" id="{00000000-0008-0000-0900-00000A000000}"/>
              </a:ext>
            </a:extLst>
          </xdr:cNvPr>
          <xdr:cNvGrpSpPr/>
        </xdr:nvGrpSpPr>
        <xdr:grpSpPr>
          <a:xfrm>
            <a:off x="2612325" y="3141825"/>
            <a:ext cx="5467350" cy="1276350"/>
            <a:chOff x="57150" y="47625"/>
            <a:chExt cx="6316603" cy="1200288"/>
          </a:xfrm>
        </xdr:grpSpPr>
        <xdr:sp macro="" textlink="">
          <xdr:nvSpPr>
            <xdr:cNvPr id="4" name="Shape 4">
              <a:extLst>
                <a:ext uri="{FF2B5EF4-FFF2-40B4-BE49-F238E27FC236}">
                  <a16:creationId xmlns:a16="http://schemas.microsoft.com/office/drawing/2014/main" id="{00000000-0008-0000-0900-000004000000}"/>
                </a:ext>
              </a:extLst>
            </xdr:cNvPr>
            <xdr:cNvSpPr/>
          </xdr:nvSpPr>
          <xdr:spPr>
            <a:xfrm>
              <a:off x="57150" y="47625"/>
              <a:ext cx="6316600" cy="120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1" name="Shape 11" descr="ESCUDO-transp-lema-blanco.png">
              <a:extLst>
                <a:ext uri="{FF2B5EF4-FFF2-40B4-BE49-F238E27FC236}">
                  <a16:creationId xmlns:a16="http://schemas.microsoft.com/office/drawing/2014/main" id="{00000000-0008-0000-0900-00000B000000}"/>
                </a:ext>
              </a:extLst>
            </xdr:cNvPr>
            <xdr:cNvPicPr preferRelativeResize="0"/>
          </xdr:nvPicPr>
          <xdr:blipFill rotWithShape="1">
            <a:blip xmlns:r="http://schemas.openxmlformats.org/officeDocument/2006/relationships" r:embed="rId1">
              <a:alphaModFix/>
            </a:blip>
            <a:srcRect/>
            <a:stretch/>
          </xdr:blipFill>
          <xdr:spPr>
            <a:xfrm>
              <a:off x="57150" y="47625"/>
              <a:ext cx="1168907" cy="1200288"/>
            </a:xfrm>
            <a:prstGeom prst="rect">
              <a:avLst/>
            </a:prstGeom>
            <a:noFill/>
            <a:ln>
              <a:noFill/>
            </a:ln>
          </xdr:spPr>
        </xdr:pic>
        <xdr:sp macro="" textlink="">
          <xdr:nvSpPr>
            <xdr:cNvPr id="12" name="Shape 12">
              <a:extLst>
                <a:ext uri="{FF2B5EF4-FFF2-40B4-BE49-F238E27FC236}">
                  <a16:creationId xmlns:a16="http://schemas.microsoft.com/office/drawing/2014/main" id="{00000000-0008-0000-0900-00000C000000}"/>
                </a:ext>
              </a:extLst>
            </xdr:cNvPr>
            <xdr:cNvSpPr txBox="1"/>
          </xdr:nvSpPr>
          <xdr:spPr>
            <a:xfrm>
              <a:off x="1561515" y="199413"/>
              <a:ext cx="4812238" cy="771525"/>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FFFF"/>
                </a:buClr>
                <a:buSzPts val="1400"/>
                <a:buFont typeface="Arial Narrow"/>
                <a:buNone/>
              </a:pPr>
              <a:r>
                <a:rPr lang="en-US" sz="1400" b="1" i="0" u="none" strike="noStrike" cap="none">
                  <a:solidFill>
                    <a:srgbClr val="FFFFFF"/>
                  </a:solidFill>
                  <a:latin typeface="Arial Narrow"/>
                  <a:ea typeface="Arial Narrow"/>
                  <a:cs typeface="Arial Narrow"/>
                  <a:sym typeface="Arial Narrow"/>
                </a:rPr>
                <a:t>Ministerio de Ambiente y Desarrollo Sostenible</a:t>
              </a:r>
              <a:endParaRPr sz="1400"/>
            </a:p>
            <a:p>
              <a:pPr marL="0" marR="0" lvl="0" indent="0" algn="l" rtl="0">
                <a:lnSpc>
                  <a:spcPct val="100000"/>
                </a:lnSpc>
                <a:spcBef>
                  <a:spcPts val="0"/>
                </a:spcBef>
                <a:spcAft>
                  <a:spcPts val="0"/>
                </a:spcAft>
                <a:buClr>
                  <a:srgbClr val="FFFFFF"/>
                </a:buClr>
                <a:buSzPts val="1100"/>
                <a:buFont typeface="Arial Narrow"/>
                <a:buNone/>
              </a:pPr>
              <a:r>
                <a:rPr lang="en-US" sz="1100" b="0" i="0" u="none" strike="noStrike" cap="none">
                  <a:solidFill>
                    <a:srgbClr val="FFFFFF"/>
                  </a:solidFill>
                  <a:latin typeface="Arial Narrow"/>
                  <a:ea typeface="Arial Narrow"/>
                  <a:cs typeface="Arial Narrow"/>
                  <a:sym typeface="Arial Narrow"/>
                </a:rPr>
                <a:t>Dirección de Ordenamiento Ambiental Territorial y del SINA</a:t>
              </a:r>
              <a:endParaRPr sz="1400"/>
            </a:p>
            <a:p>
              <a:pPr marL="0" marR="0" lvl="0" indent="0" algn="l" rtl="0">
                <a:lnSpc>
                  <a:spcPct val="100000"/>
                </a:lnSpc>
                <a:spcBef>
                  <a:spcPts val="0"/>
                </a:spcBef>
                <a:spcAft>
                  <a:spcPts val="0"/>
                </a:spcAft>
                <a:buClr>
                  <a:srgbClr val="FFFFFF"/>
                </a:buClr>
                <a:buSzPts val="1000"/>
                <a:buFont typeface="Arial Narrow"/>
                <a:buNone/>
              </a:pPr>
              <a:r>
                <a:rPr lang="en-US" sz="1000" b="0" i="0" u="none" strike="noStrike" cap="none">
                  <a:solidFill>
                    <a:srgbClr val="FFFFFF"/>
                  </a:solidFill>
                  <a:latin typeface="Arial Narrow"/>
                  <a:ea typeface="Arial Narrow"/>
                  <a:cs typeface="Arial Narrow"/>
                  <a:sym typeface="Arial Narrow"/>
                </a:rPr>
                <a:t>República de Colombia</a:t>
              </a:r>
              <a:endParaRPr sz="1400"/>
            </a:p>
          </xdr:txBody>
        </xdr:sp>
      </xdr:grpSp>
    </xdr:grpSp>
    <xdr:clientData fLocksWithSheet="0"/>
  </xdr:oneCellAnchor>
  <xdr:oneCellAnchor>
    <xdr:from>
      <xdr:col>2</xdr:col>
      <xdr:colOff>514350</xdr:colOff>
      <xdr:row>87</xdr:row>
      <xdr:rowOff>447675</xdr:rowOff>
    </xdr:from>
    <xdr:ext cx="1857375" cy="152400"/>
    <xdr:pic>
      <xdr:nvPicPr>
        <xdr:cNvPr id="3" name="image1.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planeacion@corpocesar.gov.co"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13" sqref="C13"/>
    </sheetView>
  </sheetViews>
  <sheetFormatPr baseColWidth="10" defaultColWidth="14.42578125" defaultRowHeight="15" customHeight="1" x14ac:dyDescent="0.25"/>
  <cols>
    <col min="1" max="1" width="5.85546875" customWidth="1"/>
    <col min="2" max="2" width="44.28515625" customWidth="1"/>
    <col min="3" max="3" width="68.5703125" customWidth="1"/>
    <col min="4" max="6" width="10.7109375" customWidth="1"/>
    <col min="7" max="7" width="10.7109375" hidden="1" customWidth="1"/>
    <col min="8" max="8" width="15.5703125" hidden="1" customWidth="1"/>
    <col min="9" max="9" width="11.42578125" hidden="1" customWidth="1"/>
    <col min="10" max="26" width="10.7109375" customWidth="1"/>
  </cols>
  <sheetData>
    <row r="1" spans="1:26" ht="130.5" customHeight="1" x14ac:dyDescent="0.25">
      <c r="A1" s="1"/>
      <c r="B1" s="2"/>
      <c r="C1" s="3"/>
      <c r="S1" s="4"/>
      <c r="T1" s="4"/>
      <c r="U1" s="4"/>
      <c r="V1" s="4"/>
      <c r="W1" s="4"/>
      <c r="X1" s="4"/>
      <c r="Y1" s="4"/>
      <c r="Z1" s="4"/>
    </row>
    <row r="2" spans="1:26" ht="39.75" customHeight="1" x14ac:dyDescent="0.25">
      <c r="A2" s="839" t="s">
        <v>0</v>
      </c>
      <c r="B2" s="840"/>
      <c r="C2" s="841"/>
      <c r="S2" s="5"/>
      <c r="T2" s="5"/>
      <c r="U2" s="5"/>
      <c r="V2" s="5"/>
      <c r="W2" s="5"/>
      <c r="X2" s="5"/>
      <c r="Y2" s="5"/>
      <c r="Z2" s="5"/>
    </row>
    <row r="5" spans="1:26" ht="23.25" customHeight="1" x14ac:dyDescent="0.25">
      <c r="A5" s="6"/>
      <c r="B5" s="7" t="s">
        <v>1</v>
      </c>
      <c r="C5" s="8" t="s">
        <v>2</v>
      </c>
      <c r="D5" s="6"/>
      <c r="E5" s="6"/>
      <c r="F5" s="6"/>
      <c r="G5" s="6"/>
      <c r="H5" s="6" t="s">
        <v>3</v>
      </c>
      <c r="I5" s="6"/>
      <c r="J5" s="6"/>
      <c r="K5" s="6"/>
      <c r="L5" s="6"/>
      <c r="M5" s="6"/>
      <c r="N5" s="6"/>
      <c r="O5" s="6"/>
      <c r="P5" s="6"/>
      <c r="Q5" s="6"/>
      <c r="R5" s="6"/>
      <c r="S5" s="6"/>
      <c r="T5" s="6"/>
      <c r="U5" s="6"/>
      <c r="V5" s="6"/>
      <c r="W5" s="6"/>
      <c r="X5" s="6"/>
      <c r="Y5" s="6"/>
      <c r="Z5" s="6"/>
    </row>
    <row r="6" spans="1:26" ht="23.25" customHeight="1" x14ac:dyDescent="0.25">
      <c r="A6" s="6"/>
      <c r="B6" s="9" t="s">
        <v>4</v>
      </c>
      <c r="C6" s="10" t="s">
        <v>59</v>
      </c>
      <c r="D6" s="6"/>
      <c r="E6" s="6"/>
      <c r="F6" s="6"/>
      <c r="G6" s="6"/>
      <c r="H6" s="6" t="s">
        <v>6</v>
      </c>
      <c r="I6" s="6"/>
      <c r="J6" s="6"/>
      <c r="K6" s="6"/>
      <c r="L6" s="6"/>
      <c r="M6" s="6"/>
      <c r="N6" s="6"/>
      <c r="O6" s="6"/>
      <c r="P6" s="6"/>
      <c r="Q6" s="6"/>
      <c r="R6" s="6"/>
      <c r="S6" s="6"/>
      <c r="T6" s="6"/>
      <c r="U6" s="6"/>
      <c r="V6" s="6"/>
      <c r="W6" s="6"/>
      <c r="X6" s="6"/>
      <c r="Y6" s="6"/>
      <c r="Z6" s="6"/>
    </row>
    <row r="7" spans="1:26" ht="23.25" customHeight="1" x14ac:dyDescent="0.25">
      <c r="A7" s="6"/>
      <c r="B7" s="9" t="s">
        <v>7</v>
      </c>
      <c r="C7" s="10" t="s">
        <v>8</v>
      </c>
      <c r="D7" s="6"/>
      <c r="E7" s="6"/>
      <c r="F7" s="6"/>
      <c r="G7" s="6"/>
      <c r="H7" s="6" t="s">
        <v>9</v>
      </c>
      <c r="I7" s="6"/>
      <c r="J7" s="6"/>
      <c r="K7" s="6"/>
      <c r="L7" s="6"/>
      <c r="M7" s="6"/>
      <c r="N7" s="6"/>
      <c r="O7" s="6"/>
      <c r="P7" s="6"/>
      <c r="Q7" s="6"/>
      <c r="R7" s="6"/>
      <c r="S7" s="6"/>
      <c r="T7" s="6"/>
      <c r="U7" s="6"/>
      <c r="V7" s="6"/>
      <c r="W7" s="6"/>
      <c r="X7" s="6"/>
      <c r="Y7" s="6"/>
      <c r="Z7" s="6"/>
    </row>
    <row r="8" spans="1:26" ht="23.25" customHeight="1" x14ac:dyDescent="0.25">
      <c r="A8" s="6"/>
      <c r="B8" s="9" t="s">
        <v>10</v>
      </c>
      <c r="C8" s="10" t="s">
        <v>11</v>
      </c>
      <c r="D8" s="6"/>
      <c r="E8" s="6"/>
      <c r="F8" s="6"/>
      <c r="G8" s="6"/>
      <c r="H8" s="6" t="s">
        <v>12</v>
      </c>
      <c r="I8" s="6"/>
      <c r="J8" s="6"/>
      <c r="K8" s="6"/>
      <c r="L8" s="6"/>
      <c r="M8" s="6"/>
      <c r="N8" s="6"/>
      <c r="O8" s="6"/>
      <c r="P8" s="6"/>
      <c r="Q8" s="6"/>
      <c r="R8" s="6"/>
      <c r="S8" s="6"/>
      <c r="T8" s="6"/>
      <c r="U8" s="6"/>
      <c r="V8" s="6"/>
      <c r="W8" s="6"/>
      <c r="X8" s="6"/>
      <c r="Y8" s="6"/>
      <c r="Z8" s="6"/>
    </row>
    <row r="9" spans="1:26" ht="23.25" customHeight="1" x14ac:dyDescent="0.25">
      <c r="A9" s="6"/>
      <c r="B9" s="9" t="s">
        <v>13</v>
      </c>
      <c r="C9" s="10" t="s">
        <v>14</v>
      </c>
      <c r="D9" s="6"/>
      <c r="E9" s="6"/>
      <c r="F9" s="6"/>
      <c r="G9" s="6"/>
      <c r="H9" s="6" t="s">
        <v>15</v>
      </c>
      <c r="I9" s="6"/>
      <c r="J9" s="6"/>
      <c r="K9" s="6"/>
      <c r="L9" s="6"/>
      <c r="M9" s="6"/>
      <c r="N9" s="6"/>
      <c r="O9" s="6"/>
      <c r="P9" s="6"/>
      <c r="Q9" s="6"/>
      <c r="R9" s="6"/>
      <c r="S9" s="6"/>
      <c r="T9" s="6"/>
      <c r="U9" s="6"/>
      <c r="V9" s="6"/>
      <c r="W9" s="6"/>
      <c r="X9" s="6"/>
      <c r="Y9" s="6"/>
      <c r="Z9" s="6"/>
    </row>
    <row r="10" spans="1:26" ht="23.25" customHeight="1" x14ac:dyDescent="0.25">
      <c r="A10" s="6"/>
      <c r="B10" s="9" t="s">
        <v>16</v>
      </c>
      <c r="C10" s="11" t="s">
        <v>17</v>
      </c>
      <c r="D10" s="6"/>
      <c r="E10" s="6"/>
      <c r="F10" s="6"/>
      <c r="G10" s="6"/>
      <c r="H10" s="6" t="s">
        <v>18</v>
      </c>
      <c r="I10" s="6"/>
      <c r="J10" s="6"/>
      <c r="K10" s="6"/>
      <c r="L10" s="6"/>
      <c r="M10" s="6"/>
      <c r="N10" s="6"/>
      <c r="O10" s="6"/>
      <c r="P10" s="6"/>
      <c r="Q10" s="6"/>
      <c r="R10" s="6"/>
      <c r="S10" s="6"/>
      <c r="T10" s="6"/>
      <c r="U10" s="6"/>
      <c r="V10" s="6"/>
      <c r="W10" s="6"/>
      <c r="X10" s="6"/>
      <c r="Y10" s="6"/>
      <c r="Z10" s="6"/>
    </row>
    <row r="11" spans="1:26" ht="23.25" customHeight="1" x14ac:dyDescent="0.25">
      <c r="A11" s="6"/>
      <c r="B11" s="12" t="s">
        <v>19</v>
      </c>
      <c r="C11" s="13" t="s">
        <v>20</v>
      </c>
      <c r="D11" s="6"/>
      <c r="E11" s="6"/>
      <c r="F11" s="6"/>
      <c r="G11" s="6"/>
      <c r="H11" s="6" t="s">
        <v>21</v>
      </c>
      <c r="I11" s="6"/>
      <c r="J11" s="6"/>
      <c r="K11" s="6"/>
      <c r="L11" s="6"/>
      <c r="M11" s="6"/>
      <c r="N11" s="6"/>
      <c r="O11" s="6"/>
      <c r="P11" s="6"/>
      <c r="Q11" s="6"/>
      <c r="R11" s="6"/>
      <c r="S11" s="6"/>
      <c r="T11" s="6"/>
      <c r="U11" s="6"/>
      <c r="V11" s="6"/>
      <c r="W11" s="6"/>
      <c r="X11" s="6"/>
      <c r="Y11" s="6"/>
      <c r="Z11" s="6"/>
    </row>
    <row r="12" spans="1:26" x14ac:dyDescent="0.25">
      <c r="H12" s="14" t="s">
        <v>22</v>
      </c>
    </row>
    <row r="13" spans="1:26" x14ac:dyDescent="0.25">
      <c r="H13" s="14" t="s">
        <v>23</v>
      </c>
    </row>
    <row r="14" spans="1:26" x14ac:dyDescent="0.25">
      <c r="H14" s="14" t="s">
        <v>24</v>
      </c>
    </row>
    <row r="15" spans="1:26" x14ac:dyDescent="0.25">
      <c r="H15" s="14" t="s">
        <v>25</v>
      </c>
    </row>
    <row r="16" spans="1:26" x14ac:dyDescent="0.25">
      <c r="H16" s="14" t="s">
        <v>26</v>
      </c>
    </row>
    <row r="17" spans="1:26" x14ac:dyDescent="0.25">
      <c r="H17" s="14" t="s">
        <v>27</v>
      </c>
    </row>
    <row r="18" spans="1:26" x14ac:dyDescent="0.25">
      <c r="H18" s="14" t="s">
        <v>28</v>
      </c>
    </row>
    <row r="19" spans="1:26" x14ac:dyDescent="0.25">
      <c r="H19" s="14" t="s">
        <v>29</v>
      </c>
    </row>
    <row r="20" spans="1:26" x14ac:dyDescent="0.25">
      <c r="H20" s="14" t="s">
        <v>30</v>
      </c>
    </row>
    <row r="21" spans="1:26" ht="15.75" customHeight="1" x14ac:dyDescent="0.25">
      <c r="H21" s="14" t="s">
        <v>2</v>
      </c>
    </row>
    <row r="22" spans="1:26" ht="15.75" customHeight="1" x14ac:dyDescent="0.25">
      <c r="H22" s="14" t="s">
        <v>31</v>
      </c>
    </row>
    <row r="23" spans="1:26" ht="15.75" customHeight="1" x14ac:dyDescent="0.25">
      <c r="H23" s="14" t="s">
        <v>32</v>
      </c>
    </row>
    <row r="24" spans="1:26" ht="15.75" customHeight="1" x14ac:dyDescent="0.25">
      <c r="H24" s="14" t="s">
        <v>33</v>
      </c>
    </row>
    <row r="25" spans="1:26" ht="15.75" customHeight="1" x14ac:dyDescent="0.25">
      <c r="H25" s="14" t="s">
        <v>34</v>
      </c>
    </row>
    <row r="26" spans="1:26" ht="15.75" customHeight="1" x14ac:dyDescent="0.25">
      <c r="H26" s="14" t="s">
        <v>35</v>
      </c>
    </row>
    <row r="27" spans="1:26" ht="15.75" customHeight="1" x14ac:dyDescent="0.25">
      <c r="H27" s="14" t="s">
        <v>36</v>
      </c>
    </row>
    <row r="28" spans="1:26" ht="15.75" customHeight="1" x14ac:dyDescent="0.25">
      <c r="H28" s="14" t="s">
        <v>37</v>
      </c>
    </row>
    <row r="29" spans="1:26" ht="15.75" customHeight="1" x14ac:dyDescent="0.25">
      <c r="A29" s="15"/>
      <c r="B29" s="15"/>
      <c r="C29" s="15"/>
      <c r="D29" s="15"/>
      <c r="E29" s="15"/>
      <c r="F29" s="15"/>
      <c r="G29" s="15"/>
      <c r="H29" s="15" t="s">
        <v>38</v>
      </c>
      <c r="I29" s="15"/>
      <c r="J29" s="15"/>
      <c r="K29" s="15"/>
      <c r="L29" s="15"/>
      <c r="M29" s="15"/>
      <c r="N29" s="15"/>
      <c r="O29" s="15"/>
      <c r="P29" s="15"/>
      <c r="Q29" s="15"/>
      <c r="R29" s="15"/>
      <c r="S29" s="15"/>
      <c r="T29" s="15"/>
      <c r="U29" s="15"/>
      <c r="V29" s="15"/>
      <c r="W29" s="15"/>
      <c r="X29" s="15"/>
      <c r="Y29" s="15"/>
      <c r="Z29" s="15"/>
    </row>
    <row r="30" spans="1:26" ht="15.75" customHeight="1" x14ac:dyDescent="0.25">
      <c r="H30" s="14" t="s">
        <v>39</v>
      </c>
    </row>
    <row r="31" spans="1:26" ht="15.75" customHeight="1" x14ac:dyDescent="0.25">
      <c r="H31" s="14" t="s">
        <v>40</v>
      </c>
    </row>
    <row r="32" spans="1:26" ht="15.75" customHeight="1" x14ac:dyDescent="0.25">
      <c r="H32" s="14" t="s">
        <v>41</v>
      </c>
    </row>
    <row r="33" spans="8:8" ht="15.75" customHeight="1" x14ac:dyDescent="0.25">
      <c r="H33" s="14" t="s">
        <v>42</v>
      </c>
    </row>
    <row r="34" spans="8:8" ht="15.75" customHeight="1" x14ac:dyDescent="0.25">
      <c r="H34" s="14" t="s">
        <v>43</v>
      </c>
    </row>
    <row r="35" spans="8:8" ht="15.75" customHeight="1" x14ac:dyDescent="0.25">
      <c r="H35" s="14" t="s">
        <v>44</v>
      </c>
    </row>
    <row r="36" spans="8:8" ht="15.75" customHeight="1" x14ac:dyDescent="0.25">
      <c r="H36" s="14" t="s">
        <v>45</v>
      </c>
    </row>
    <row r="37" spans="8:8" ht="15.75" customHeight="1" x14ac:dyDescent="0.25">
      <c r="H37" s="14" t="s">
        <v>46</v>
      </c>
    </row>
    <row r="38" spans="8:8" ht="15.75" customHeight="1" x14ac:dyDescent="0.25"/>
    <row r="39" spans="8:8" ht="15.75" customHeight="1" x14ac:dyDescent="0.25">
      <c r="H39" s="14" t="s">
        <v>47</v>
      </c>
    </row>
    <row r="40" spans="8:8" ht="15.75" customHeight="1" x14ac:dyDescent="0.25">
      <c r="H40" s="14" t="s">
        <v>48</v>
      </c>
    </row>
    <row r="41" spans="8:8" ht="15.75" customHeight="1" x14ac:dyDescent="0.25">
      <c r="H41" s="14" t="s">
        <v>49</v>
      </c>
    </row>
    <row r="42" spans="8:8" ht="15.75" customHeight="1" x14ac:dyDescent="0.25">
      <c r="H42" s="14" t="s">
        <v>50</v>
      </c>
    </row>
    <row r="43" spans="8:8" ht="15.75" customHeight="1" x14ac:dyDescent="0.25">
      <c r="H43" s="14" t="s">
        <v>51</v>
      </c>
    </row>
    <row r="44" spans="8:8" ht="15.75" customHeight="1" x14ac:dyDescent="0.25">
      <c r="H44" s="14" t="s">
        <v>52</v>
      </c>
    </row>
    <row r="45" spans="8:8" ht="15.75" customHeight="1" x14ac:dyDescent="0.25">
      <c r="H45" s="14" t="s">
        <v>53</v>
      </c>
    </row>
    <row r="46" spans="8:8" ht="15.75" customHeight="1" x14ac:dyDescent="0.25">
      <c r="H46" s="14" t="s">
        <v>54</v>
      </c>
    </row>
    <row r="47" spans="8:8" ht="15.75" customHeight="1" x14ac:dyDescent="0.25">
      <c r="H47" s="15" t="s">
        <v>55</v>
      </c>
    </row>
    <row r="48" spans="8:8" ht="15.75" customHeight="1" x14ac:dyDescent="0.25">
      <c r="H48" s="15" t="s">
        <v>56</v>
      </c>
    </row>
    <row r="49" spans="8:8" ht="15.75" customHeight="1" x14ac:dyDescent="0.25">
      <c r="H49" s="15" t="s">
        <v>57</v>
      </c>
    </row>
    <row r="50" spans="8:8" ht="15.75" customHeight="1" x14ac:dyDescent="0.25">
      <c r="H50" s="15" t="s">
        <v>5</v>
      </c>
    </row>
    <row r="51" spans="8:8" ht="15.75" customHeight="1" x14ac:dyDescent="0.25">
      <c r="H51" s="15" t="s">
        <v>58</v>
      </c>
    </row>
    <row r="52" spans="8:8" ht="15.75" customHeight="1" x14ac:dyDescent="0.25">
      <c r="H52" s="15" t="s">
        <v>59</v>
      </c>
    </row>
    <row r="53" spans="8:8" ht="15.75" customHeight="1" x14ac:dyDescent="0.25">
      <c r="H53" s="15" t="s">
        <v>60</v>
      </c>
    </row>
    <row r="54" spans="8:8" ht="15.75" customHeight="1" x14ac:dyDescent="0.25">
      <c r="H54" s="15" t="s">
        <v>61</v>
      </c>
    </row>
    <row r="55" spans="8:8" ht="15.75" customHeight="1" x14ac:dyDescent="0.25">
      <c r="H55" s="15" t="s">
        <v>62</v>
      </c>
    </row>
    <row r="56" spans="8:8" ht="15.75" customHeight="1" x14ac:dyDescent="0.25">
      <c r="H56" s="15" t="s">
        <v>63</v>
      </c>
    </row>
    <row r="57" spans="8:8" ht="15.75" customHeight="1" x14ac:dyDescent="0.25">
      <c r="H57" s="15" t="s">
        <v>64</v>
      </c>
    </row>
    <row r="58" spans="8:8" ht="15.75" customHeight="1" x14ac:dyDescent="0.25">
      <c r="H58" s="15" t="s">
        <v>65</v>
      </c>
    </row>
    <row r="59" spans="8:8" ht="15.75" customHeight="1" x14ac:dyDescent="0.25"/>
    <row r="60" spans="8:8" ht="15.75" customHeight="1" x14ac:dyDescent="0.25"/>
    <row r="61" spans="8:8" ht="15.75" customHeight="1" x14ac:dyDescent="0.25"/>
    <row r="62" spans="8:8" ht="15.75" customHeight="1" x14ac:dyDescent="0.25"/>
    <row r="63" spans="8:8" ht="15.75" customHeight="1" x14ac:dyDescent="0.25"/>
    <row r="64" spans="8:8"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C2"/>
  </mergeCells>
  <dataValidations count="2">
    <dataValidation type="list" allowBlank="1" showInputMessage="1" showErrorMessage="1" prompt="Seleccione la CAR de la cual incorporara la información" sqref="C5">
      <formula1>Lista_CAR</formula1>
    </dataValidation>
    <dataValidation type="list" allowBlank="1" showInputMessage="1" showErrorMessage="1" prompt="Seleccione el perido a reportar" sqref="C6">
      <formula1>$H$39:$H$58</formula1>
    </dataValidation>
  </dataValidations>
  <hyperlinks>
    <hyperlink ref="C10" r:id="rId1"/>
  </hyperlinks>
  <pageMargins left="0.7" right="0.7" top="0.75" bottom="0.75" header="0" footer="0"/>
  <pageSetup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85546875" customWidth="1"/>
    <col min="2" max="2" width="12.85546875" customWidth="1"/>
    <col min="3" max="3" width="5" customWidth="1"/>
    <col min="4" max="4" width="34.85546875" customWidth="1"/>
    <col min="5" max="5" width="15" customWidth="1"/>
    <col min="6" max="9" width="10.7109375" customWidth="1"/>
    <col min="10" max="10" width="33.140625" customWidth="1"/>
    <col min="11" max="26" width="10.7109375" customWidth="1"/>
  </cols>
  <sheetData>
    <row r="1" spans="1:26" ht="100.5" customHeight="1" x14ac:dyDescent="0.25">
      <c r="A1" s="934"/>
      <c r="B1" s="840"/>
      <c r="C1" s="840"/>
      <c r="D1" s="840"/>
      <c r="E1" s="840"/>
      <c r="F1" s="840"/>
      <c r="G1" s="840"/>
      <c r="H1" s="840"/>
      <c r="I1" s="840"/>
      <c r="J1" s="840"/>
      <c r="K1" s="840"/>
      <c r="L1" s="840"/>
      <c r="M1" s="840"/>
      <c r="N1" s="840"/>
      <c r="O1" s="840"/>
      <c r="P1" s="841"/>
      <c r="Q1" s="15"/>
      <c r="R1" s="15"/>
      <c r="S1" s="4"/>
      <c r="T1" s="4"/>
      <c r="U1" s="4"/>
      <c r="V1" s="4"/>
      <c r="W1" s="4"/>
      <c r="X1" s="4"/>
      <c r="Y1" s="4"/>
      <c r="Z1" s="4"/>
    </row>
    <row r="2" spans="1:26" x14ac:dyDescent="0.25">
      <c r="A2" s="839" t="str">
        <f>'Datos Generales'!C5</f>
        <v>Corporación Autónoma Regional del Cesar – CORPOCESAR</v>
      </c>
      <c r="B2" s="840"/>
      <c r="C2" s="840"/>
      <c r="D2" s="840"/>
      <c r="E2" s="840"/>
      <c r="F2" s="840"/>
      <c r="G2" s="840"/>
      <c r="H2" s="840"/>
      <c r="I2" s="840"/>
      <c r="J2" s="840"/>
      <c r="K2" s="840"/>
      <c r="L2" s="840"/>
      <c r="M2" s="840"/>
      <c r="N2" s="840"/>
      <c r="O2" s="840"/>
      <c r="P2" s="841"/>
      <c r="Q2" s="15"/>
      <c r="R2" s="15"/>
      <c r="S2" s="5"/>
      <c r="T2" s="5"/>
      <c r="U2" s="5"/>
      <c r="V2" s="5"/>
      <c r="W2" s="5"/>
      <c r="X2" s="5"/>
      <c r="Y2" s="5"/>
      <c r="Z2" s="5"/>
    </row>
    <row r="3" spans="1:26" x14ac:dyDescent="0.25">
      <c r="A3" s="935" t="s">
        <v>641</v>
      </c>
      <c r="B3" s="840"/>
      <c r="C3" s="840"/>
      <c r="D3" s="840"/>
      <c r="E3" s="840"/>
      <c r="F3" s="840"/>
      <c r="G3" s="840"/>
      <c r="H3" s="840"/>
      <c r="I3" s="840"/>
      <c r="J3" s="840"/>
      <c r="K3" s="840"/>
      <c r="L3" s="840"/>
      <c r="M3" s="840"/>
      <c r="N3" s="840"/>
      <c r="O3" s="840"/>
      <c r="P3" s="841"/>
      <c r="Q3" s="15"/>
      <c r="R3" s="15"/>
      <c r="S3" s="5"/>
      <c r="T3" s="5"/>
      <c r="U3" s="5"/>
      <c r="V3" s="5"/>
      <c r="W3" s="5"/>
      <c r="X3" s="5"/>
      <c r="Y3" s="5"/>
      <c r="Z3" s="5"/>
    </row>
    <row r="4" spans="1:26" ht="15.75" x14ac:dyDescent="0.25">
      <c r="A4" s="935" t="s">
        <v>642</v>
      </c>
      <c r="B4" s="840"/>
      <c r="C4" s="840"/>
      <c r="D4" s="936"/>
      <c r="E4" s="218">
        <v>2021</v>
      </c>
      <c r="F4" s="218"/>
      <c r="G4" s="218"/>
      <c r="H4" s="218"/>
      <c r="I4" s="218"/>
      <c r="J4" s="218"/>
      <c r="K4" s="218"/>
      <c r="L4" s="218"/>
      <c r="M4" s="218"/>
      <c r="N4" s="218"/>
      <c r="O4" s="218"/>
      <c r="P4" s="219"/>
      <c r="Q4" s="15"/>
      <c r="R4" s="15"/>
      <c r="S4" s="5"/>
      <c r="T4" s="5"/>
      <c r="U4" s="5"/>
      <c r="V4" s="5"/>
      <c r="W4" s="5"/>
      <c r="X4" s="5"/>
      <c r="Y4" s="5"/>
      <c r="Z4" s="5"/>
    </row>
    <row r="5" spans="1:26" ht="16.5" customHeight="1" x14ac:dyDescent="0.25">
      <c r="A5" s="935" t="s">
        <v>91</v>
      </c>
      <c r="B5" s="840"/>
      <c r="C5" s="840"/>
      <c r="D5" s="840"/>
      <c r="E5" s="840"/>
      <c r="F5" s="840"/>
      <c r="G5" s="840"/>
      <c r="H5" s="840"/>
      <c r="I5" s="840"/>
      <c r="J5" s="840"/>
      <c r="K5" s="840"/>
      <c r="L5" s="840"/>
      <c r="M5" s="840"/>
      <c r="N5" s="840"/>
      <c r="O5" s="840"/>
      <c r="P5" s="841"/>
      <c r="Q5" s="15"/>
      <c r="R5" s="15"/>
      <c r="S5" s="15"/>
      <c r="T5" s="15"/>
      <c r="U5" s="15"/>
      <c r="V5" s="15"/>
      <c r="W5" s="15"/>
      <c r="X5" s="15"/>
      <c r="Y5" s="15"/>
      <c r="Z5" s="15"/>
    </row>
    <row r="6" spans="1:26" x14ac:dyDescent="0.25">
      <c r="B6" s="220" t="s">
        <v>643</v>
      </c>
      <c r="C6" s="221"/>
      <c r="D6" s="222"/>
      <c r="E6" s="223"/>
      <c r="F6" s="222" t="s">
        <v>644</v>
      </c>
      <c r="G6" s="222"/>
      <c r="H6" s="222"/>
      <c r="I6" s="222"/>
      <c r="J6" s="222"/>
      <c r="K6" s="222"/>
    </row>
    <row r="7" spans="1:26" x14ac:dyDescent="0.25">
      <c r="B7" s="224"/>
      <c r="C7" s="225"/>
      <c r="D7" s="222"/>
      <c r="E7" s="226"/>
      <c r="F7" s="222" t="s">
        <v>645</v>
      </c>
      <c r="G7" s="222"/>
      <c r="H7" s="222"/>
      <c r="I7" s="222"/>
      <c r="J7" s="222"/>
      <c r="K7" s="222"/>
    </row>
    <row r="8" spans="1:26" x14ac:dyDescent="0.25">
      <c r="B8" s="227" t="s">
        <v>646</v>
      </c>
      <c r="C8" s="228">
        <v>2021</v>
      </c>
      <c r="D8" s="229" t="str">
        <f>IF(E10="NO APLICA","NO APLICA",IF(E11="NO SE REPORTA","SIN INFORMACION",+I30))</f>
        <v>NO APLICA</v>
      </c>
      <c r="E8" s="230"/>
      <c r="F8" s="222" t="s">
        <v>647</v>
      </c>
      <c r="G8" s="222"/>
      <c r="H8" s="222"/>
      <c r="I8" s="222"/>
      <c r="J8" s="222"/>
      <c r="K8" s="222"/>
    </row>
    <row r="9" spans="1:26" x14ac:dyDescent="0.25">
      <c r="B9" s="231" t="s">
        <v>648</v>
      </c>
      <c r="C9" s="232"/>
      <c r="D9" s="222"/>
      <c r="E9" s="222"/>
      <c r="F9" s="222"/>
      <c r="G9" s="222"/>
      <c r="H9" s="222"/>
      <c r="I9" s="222"/>
      <c r="J9" s="222"/>
      <c r="K9" s="222"/>
    </row>
    <row r="10" spans="1:26" ht="15" customHeight="1" x14ac:dyDescent="0.25">
      <c r="A10" s="15"/>
      <c r="B10" s="937" t="s">
        <v>649</v>
      </c>
      <c r="C10" s="853"/>
      <c r="D10" s="938"/>
      <c r="E10" s="233" t="s">
        <v>650</v>
      </c>
      <c r="F10" s="939" t="e">
        <f t="shared" ref="F10:F11" si="0">#REF!</f>
        <v>#REF!</v>
      </c>
      <c r="G10" s="860"/>
      <c r="H10" s="860"/>
      <c r="I10" s="860"/>
      <c r="J10" s="860"/>
      <c r="K10" s="860"/>
      <c r="L10" s="860"/>
      <c r="M10" s="860"/>
      <c r="N10" s="860"/>
      <c r="O10" s="860"/>
      <c r="P10" s="860"/>
      <c r="Q10" s="860"/>
      <c r="R10" s="858"/>
      <c r="S10" s="222"/>
      <c r="T10" s="222"/>
      <c r="U10" s="15"/>
      <c r="V10" s="15"/>
      <c r="W10" s="15"/>
      <c r="X10" s="15"/>
      <c r="Y10" s="15"/>
      <c r="Z10" s="15"/>
    </row>
    <row r="11" spans="1:26" ht="14.25" customHeight="1" x14ac:dyDescent="0.25">
      <c r="A11" s="15"/>
      <c r="B11" s="231"/>
      <c r="C11" s="234"/>
      <c r="D11" s="235" t="s">
        <v>651</v>
      </c>
      <c r="E11" s="236" t="s">
        <v>652</v>
      </c>
      <c r="F11" s="939" t="e">
        <f t="shared" si="0"/>
        <v>#REF!</v>
      </c>
      <c r="G11" s="860"/>
      <c r="H11" s="860"/>
      <c r="I11" s="860"/>
      <c r="J11" s="860"/>
      <c r="K11" s="860"/>
      <c r="L11" s="860"/>
      <c r="M11" s="860"/>
      <c r="N11" s="860"/>
      <c r="O11" s="860"/>
      <c r="P11" s="860"/>
      <c r="Q11" s="860"/>
      <c r="R11" s="858"/>
      <c r="S11" s="15"/>
      <c r="T11" s="15"/>
      <c r="U11" s="15"/>
      <c r="V11" s="15"/>
      <c r="W11" s="15"/>
      <c r="X11" s="15"/>
      <c r="Y11" s="15"/>
      <c r="Z11" s="15"/>
    </row>
    <row r="12" spans="1:26" ht="23.25" customHeight="1" x14ac:dyDescent="0.25">
      <c r="A12" s="15"/>
      <c r="B12" s="231"/>
      <c r="C12" s="234"/>
      <c r="D12" s="235" t="s">
        <v>653</v>
      </c>
      <c r="E12" s="940"/>
      <c r="F12" s="860"/>
      <c r="G12" s="860"/>
      <c r="H12" s="860"/>
      <c r="I12" s="860"/>
      <c r="J12" s="860"/>
      <c r="K12" s="860"/>
      <c r="L12" s="860"/>
      <c r="M12" s="860"/>
      <c r="N12" s="860"/>
      <c r="O12" s="860"/>
      <c r="P12" s="860"/>
      <c r="Q12" s="860"/>
      <c r="R12" s="858"/>
      <c r="S12" s="15"/>
      <c r="T12" s="15"/>
      <c r="U12" s="15"/>
      <c r="V12" s="15"/>
      <c r="W12" s="15"/>
      <c r="X12" s="15"/>
      <c r="Y12" s="15"/>
      <c r="Z12" s="15"/>
    </row>
    <row r="13" spans="1:26" ht="21.75" customHeight="1" x14ac:dyDescent="0.25">
      <c r="A13" s="15"/>
      <c r="B13" s="231"/>
      <c r="C13" s="234"/>
      <c r="D13" s="235" t="s">
        <v>654</v>
      </c>
      <c r="E13" s="940"/>
      <c r="F13" s="860"/>
      <c r="G13" s="860"/>
      <c r="H13" s="860"/>
      <c r="I13" s="860"/>
      <c r="J13" s="860"/>
      <c r="K13" s="860"/>
      <c r="L13" s="860"/>
      <c r="M13" s="860"/>
      <c r="N13" s="860"/>
      <c r="O13" s="860"/>
      <c r="P13" s="860"/>
      <c r="Q13" s="860"/>
      <c r="R13" s="858"/>
      <c r="S13" s="15"/>
      <c r="T13" s="15"/>
      <c r="U13" s="15"/>
      <c r="V13" s="15"/>
      <c r="W13" s="15"/>
      <c r="X13" s="15"/>
      <c r="Y13" s="15"/>
      <c r="Z13" s="15"/>
    </row>
    <row r="14" spans="1:26" ht="6.75" customHeight="1" x14ac:dyDescent="0.25">
      <c r="A14" s="15"/>
      <c r="B14" s="231"/>
      <c r="C14" s="232"/>
      <c r="D14" s="222"/>
      <c r="E14" s="222"/>
      <c r="F14" s="222"/>
      <c r="G14" s="222"/>
      <c r="H14" s="222"/>
      <c r="I14" s="222"/>
      <c r="J14" s="222"/>
      <c r="K14" s="222"/>
      <c r="L14" s="15"/>
      <c r="M14" s="15"/>
      <c r="N14" s="15"/>
      <c r="O14" s="15"/>
      <c r="P14" s="15"/>
      <c r="Q14" s="15"/>
      <c r="R14" s="15"/>
      <c r="S14" s="15"/>
      <c r="T14" s="15"/>
      <c r="U14" s="15"/>
      <c r="V14" s="15"/>
      <c r="W14" s="15"/>
      <c r="X14" s="15"/>
      <c r="Y14" s="15"/>
      <c r="Z14" s="15"/>
    </row>
    <row r="15" spans="1:26" ht="15" customHeight="1" x14ac:dyDescent="0.25">
      <c r="B15" s="941" t="s">
        <v>655</v>
      </c>
      <c r="C15" s="237"/>
      <c r="D15" s="943" t="s">
        <v>656</v>
      </c>
      <c r="E15" s="944"/>
      <c r="F15" s="944"/>
      <c r="G15" s="944"/>
      <c r="H15" s="944"/>
      <c r="I15" s="944"/>
      <c r="J15" s="944"/>
      <c r="K15" s="945"/>
    </row>
    <row r="16" spans="1:26" x14ac:dyDescent="0.25">
      <c r="B16" s="942"/>
      <c r="C16" s="238"/>
      <c r="D16" s="946" t="s">
        <v>657</v>
      </c>
      <c r="E16" s="853"/>
      <c r="F16" s="853"/>
      <c r="G16" s="853"/>
      <c r="H16" s="853"/>
      <c r="I16" s="853"/>
      <c r="J16" s="853"/>
      <c r="K16" s="947"/>
    </row>
    <row r="17" spans="2:11" x14ac:dyDescent="0.25">
      <c r="B17" s="942"/>
      <c r="C17" s="239" t="s">
        <v>658</v>
      </c>
      <c r="D17" s="240" t="s">
        <v>659</v>
      </c>
      <c r="E17" s="240" t="s">
        <v>660</v>
      </c>
      <c r="F17" s="240" t="s">
        <v>661</v>
      </c>
      <c r="G17" s="240" t="s">
        <v>662</v>
      </c>
      <c r="H17" s="240" t="s">
        <v>663</v>
      </c>
      <c r="I17" s="240" t="s">
        <v>664</v>
      </c>
      <c r="K17" s="241"/>
    </row>
    <row r="18" spans="2:11" ht="24" x14ac:dyDescent="0.25">
      <c r="B18" s="942"/>
      <c r="C18" s="242" t="s">
        <v>665</v>
      </c>
      <c r="D18" s="243" t="s">
        <v>666</v>
      </c>
      <c r="E18" s="244"/>
      <c r="F18" s="244"/>
      <c r="G18" s="244"/>
      <c r="H18" s="244"/>
      <c r="I18" s="245">
        <f>SUM(E18:H18)</f>
        <v>0</v>
      </c>
      <c r="K18" s="241"/>
    </row>
    <row r="19" spans="2:11" x14ac:dyDescent="0.25">
      <c r="B19" s="942"/>
      <c r="C19" s="238"/>
      <c r="D19" s="948" t="s">
        <v>667</v>
      </c>
      <c r="E19" s="949"/>
      <c r="F19" s="949"/>
      <c r="G19" s="949"/>
      <c r="H19" s="949"/>
      <c r="I19" s="949"/>
      <c r="J19" s="949"/>
      <c r="K19" s="950"/>
    </row>
    <row r="20" spans="2:11" ht="15" customHeight="1" x14ac:dyDescent="0.25">
      <c r="B20" s="246"/>
      <c r="C20" s="951" t="s">
        <v>658</v>
      </c>
      <c r="D20" s="952" t="s">
        <v>668</v>
      </c>
      <c r="E20" s="952" t="s">
        <v>669</v>
      </c>
      <c r="F20" s="954" t="s">
        <v>670</v>
      </c>
      <c r="G20" s="840"/>
      <c r="H20" s="840"/>
      <c r="I20" s="840"/>
      <c r="J20" s="841"/>
      <c r="K20" s="248"/>
    </row>
    <row r="21" spans="2:11" ht="15.75" customHeight="1" x14ac:dyDescent="0.25">
      <c r="B21" s="246"/>
      <c r="C21" s="950"/>
      <c r="D21" s="953"/>
      <c r="E21" s="953"/>
      <c r="F21" s="249" t="s">
        <v>671</v>
      </c>
      <c r="G21" s="249" t="s">
        <v>672</v>
      </c>
      <c r="H21" s="249" t="s">
        <v>673</v>
      </c>
      <c r="I21" s="249" t="s">
        <v>674</v>
      </c>
      <c r="J21" s="249" t="s">
        <v>675</v>
      </c>
      <c r="K21" s="250"/>
    </row>
    <row r="22" spans="2:11" ht="15.75" customHeight="1" x14ac:dyDescent="0.25">
      <c r="B22" s="246"/>
      <c r="C22" s="251"/>
      <c r="D22" s="251"/>
      <c r="E22" s="252" t="s">
        <v>676</v>
      </c>
      <c r="F22" s="253"/>
      <c r="G22" s="253"/>
      <c r="H22" s="253"/>
      <c r="I22" s="254">
        <f t="shared" ref="I22:I29" si="1">+G22*H22</f>
        <v>0</v>
      </c>
      <c r="J22" s="255"/>
      <c r="K22" s="250"/>
    </row>
    <row r="23" spans="2:11" ht="15.75" customHeight="1" x14ac:dyDescent="0.25">
      <c r="B23" s="246"/>
      <c r="C23" s="256"/>
      <c r="D23" s="251"/>
      <c r="E23" s="252" t="s">
        <v>677</v>
      </c>
      <c r="F23" s="253"/>
      <c r="G23" s="253"/>
      <c r="H23" s="253"/>
      <c r="I23" s="254">
        <f t="shared" si="1"/>
        <v>0</v>
      </c>
      <c r="J23" s="257"/>
      <c r="K23" s="250"/>
    </row>
    <row r="24" spans="2:11" ht="15.75" customHeight="1" x14ac:dyDescent="0.25">
      <c r="B24" s="246"/>
      <c r="C24" s="256"/>
      <c r="D24" s="251"/>
      <c r="E24" s="252" t="s">
        <v>678</v>
      </c>
      <c r="F24" s="253"/>
      <c r="G24" s="253"/>
      <c r="H24" s="253"/>
      <c r="I24" s="254">
        <f t="shared" si="1"/>
        <v>0</v>
      </c>
      <c r="J24" s="257"/>
      <c r="K24" s="250"/>
    </row>
    <row r="25" spans="2:11" ht="15.75" customHeight="1" x14ac:dyDescent="0.25">
      <c r="B25" s="246"/>
      <c r="C25" s="256"/>
      <c r="D25" s="251"/>
      <c r="E25" s="252" t="s">
        <v>679</v>
      </c>
      <c r="F25" s="253"/>
      <c r="G25" s="253"/>
      <c r="H25" s="253"/>
      <c r="I25" s="254">
        <f t="shared" si="1"/>
        <v>0</v>
      </c>
      <c r="J25" s="257"/>
      <c r="K25" s="250"/>
    </row>
    <row r="26" spans="2:11" ht="15.75" customHeight="1" x14ac:dyDescent="0.25">
      <c r="B26" s="246"/>
      <c r="C26" s="256"/>
      <c r="D26" s="251"/>
      <c r="E26" s="252" t="s">
        <v>680</v>
      </c>
      <c r="F26" s="253"/>
      <c r="G26" s="253"/>
      <c r="H26" s="253"/>
      <c r="I26" s="254">
        <f t="shared" si="1"/>
        <v>0</v>
      </c>
      <c r="J26" s="257"/>
      <c r="K26" s="250"/>
    </row>
    <row r="27" spans="2:11" ht="15.75" customHeight="1" x14ac:dyDescent="0.25">
      <c r="B27" s="246"/>
      <c r="C27" s="256"/>
      <c r="D27" s="251"/>
      <c r="E27" s="251"/>
      <c r="F27" s="253"/>
      <c r="G27" s="253"/>
      <c r="H27" s="253"/>
      <c r="I27" s="254">
        <f t="shared" si="1"/>
        <v>0</v>
      </c>
      <c r="J27" s="257"/>
      <c r="K27" s="250"/>
    </row>
    <row r="28" spans="2:11" ht="15.75" customHeight="1" x14ac:dyDescent="0.25">
      <c r="B28" s="246"/>
      <c r="C28" s="256"/>
      <c r="D28" s="251"/>
      <c r="E28" s="251"/>
      <c r="F28" s="253"/>
      <c r="G28" s="253"/>
      <c r="H28" s="253"/>
      <c r="I28" s="254">
        <f t="shared" si="1"/>
        <v>0</v>
      </c>
      <c r="J28" s="257"/>
      <c r="K28" s="250"/>
    </row>
    <row r="29" spans="2:11" ht="15.75" customHeight="1" x14ac:dyDescent="0.25">
      <c r="B29" s="246"/>
      <c r="C29" s="256"/>
      <c r="D29" s="251"/>
      <c r="E29" s="251"/>
      <c r="F29" s="253"/>
      <c r="G29" s="253"/>
      <c r="H29" s="253"/>
      <c r="I29" s="254">
        <f t="shared" si="1"/>
        <v>0</v>
      </c>
      <c r="J29" s="257"/>
      <c r="K29" s="250"/>
    </row>
    <row r="30" spans="2:11" ht="15.75" customHeight="1" x14ac:dyDescent="0.25">
      <c r="B30" s="246"/>
      <c r="C30" s="242"/>
      <c r="D30" s="258" t="s">
        <v>681</v>
      </c>
      <c r="E30" s="258"/>
      <c r="F30" s="258"/>
      <c r="G30" s="258"/>
      <c r="H30" s="259" t="e">
        <f t="shared" ref="H30:I30" si="2">#REF!</f>
        <v>#REF!</v>
      </c>
      <c r="I30" s="254" t="e">
        <f t="shared" si="2"/>
        <v>#REF!</v>
      </c>
      <c r="J30" s="243"/>
      <c r="K30" s="260"/>
    </row>
    <row r="31" spans="2:11" ht="15.75" customHeight="1" x14ac:dyDescent="0.25">
      <c r="B31" s="261"/>
      <c r="C31" s="262"/>
      <c r="D31" s="954" t="s">
        <v>682</v>
      </c>
      <c r="E31" s="840"/>
      <c r="F31" s="840"/>
      <c r="G31" s="840"/>
      <c r="H31" s="840"/>
      <c r="I31" s="840"/>
      <c r="J31" s="840"/>
      <c r="K31" s="841"/>
    </row>
    <row r="32" spans="2:11" ht="24" customHeight="1" x14ac:dyDescent="0.25">
      <c r="B32" s="261" t="s">
        <v>683</v>
      </c>
      <c r="C32" s="262"/>
      <c r="D32" s="954" t="s">
        <v>684</v>
      </c>
      <c r="E32" s="840"/>
      <c r="F32" s="840"/>
      <c r="G32" s="840"/>
      <c r="H32" s="840"/>
      <c r="I32" s="840"/>
      <c r="J32" s="840"/>
      <c r="K32" s="841"/>
    </row>
    <row r="33" spans="2:11" ht="36" customHeight="1" x14ac:dyDescent="0.25">
      <c r="B33" s="261" t="s">
        <v>685</v>
      </c>
      <c r="C33" s="262"/>
      <c r="D33" s="954" t="s">
        <v>686</v>
      </c>
      <c r="E33" s="840"/>
      <c r="F33" s="840"/>
      <c r="G33" s="840"/>
      <c r="H33" s="840"/>
      <c r="I33" s="840"/>
      <c r="J33" s="840"/>
      <c r="K33" s="841"/>
    </row>
    <row r="34" spans="2:11" ht="15.75" customHeight="1" x14ac:dyDescent="0.25">
      <c r="B34" s="220"/>
      <c r="C34" s="221"/>
      <c r="D34" s="222"/>
      <c r="E34" s="222"/>
      <c r="F34" s="222"/>
      <c r="G34" s="222"/>
      <c r="H34" s="222"/>
      <c r="I34" s="222"/>
      <c r="J34" s="222"/>
      <c r="K34" s="222"/>
    </row>
    <row r="35" spans="2:11" ht="24" customHeight="1" x14ac:dyDescent="0.25">
      <c r="B35" s="955" t="s">
        <v>687</v>
      </c>
      <c r="C35" s="840"/>
      <c r="D35" s="840"/>
      <c r="E35" s="841"/>
      <c r="F35" s="222"/>
      <c r="G35" s="222"/>
      <c r="H35" s="222"/>
      <c r="I35" s="222"/>
      <c r="J35" s="222"/>
      <c r="K35" s="222"/>
    </row>
    <row r="36" spans="2:11" ht="15.75" customHeight="1" x14ac:dyDescent="0.25">
      <c r="B36" s="952">
        <v>1</v>
      </c>
      <c r="C36" s="264"/>
      <c r="D36" s="265" t="s">
        <v>688</v>
      </c>
      <c r="E36" s="251"/>
      <c r="F36" s="222"/>
      <c r="G36" s="222"/>
      <c r="H36" s="222"/>
      <c r="I36" s="222"/>
      <c r="J36" s="222"/>
      <c r="K36" s="222"/>
    </row>
    <row r="37" spans="2:11" ht="15.75" customHeight="1" x14ac:dyDescent="0.25">
      <c r="B37" s="942"/>
      <c r="C37" s="264"/>
      <c r="D37" s="243" t="s">
        <v>10</v>
      </c>
      <c r="E37" s="251"/>
      <c r="F37" s="222"/>
      <c r="G37" s="222"/>
      <c r="H37" s="222"/>
      <c r="I37" s="222"/>
      <c r="J37" s="222"/>
      <c r="K37" s="222"/>
    </row>
    <row r="38" spans="2:11" ht="15.75" customHeight="1" x14ac:dyDescent="0.25">
      <c r="B38" s="942"/>
      <c r="C38" s="264"/>
      <c r="D38" s="243" t="s">
        <v>689</v>
      </c>
      <c r="E38" s="251"/>
      <c r="F38" s="222"/>
      <c r="G38" s="222"/>
      <c r="H38" s="222"/>
      <c r="I38" s="222"/>
      <c r="J38" s="222"/>
      <c r="K38" s="222"/>
    </row>
    <row r="39" spans="2:11" ht="15.75" customHeight="1" x14ac:dyDescent="0.25">
      <c r="B39" s="942"/>
      <c r="C39" s="264"/>
      <c r="D39" s="243" t="s">
        <v>13</v>
      </c>
      <c r="E39" s="251"/>
      <c r="F39" s="222"/>
      <c r="G39" s="222"/>
      <c r="H39" s="222"/>
      <c r="I39" s="222"/>
      <c r="J39" s="222"/>
      <c r="K39" s="222"/>
    </row>
    <row r="40" spans="2:11" ht="15.75" customHeight="1" x14ac:dyDescent="0.25">
      <c r="B40" s="942"/>
      <c r="C40" s="264"/>
      <c r="D40" s="243" t="s">
        <v>16</v>
      </c>
      <c r="E40" s="251"/>
      <c r="F40" s="222"/>
      <c r="G40" s="222"/>
      <c r="H40" s="222"/>
      <c r="I40" s="222"/>
      <c r="J40" s="222"/>
      <c r="K40" s="222"/>
    </row>
    <row r="41" spans="2:11" ht="15.75" customHeight="1" x14ac:dyDescent="0.25">
      <c r="B41" s="942"/>
      <c r="C41" s="264"/>
      <c r="D41" s="243" t="s">
        <v>19</v>
      </c>
      <c r="E41" s="251"/>
      <c r="F41" s="222"/>
      <c r="G41" s="222"/>
      <c r="H41" s="222"/>
      <c r="I41" s="222"/>
      <c r="J41" s="222"/>
      <c r="K41" s="222"/>
    </row>
    <row r="42" spans="2:11" ht="15.75" customHeight="1" x14ac:dyDescent="0.25">
      <c r="B42" s="953"/>
      <c r="C42" s="266"/>
      <c r="D42" s="243" t="s">
        <v>690</v>
      </c>
      <c r="E42" s="251"/>
      <c r="F42" s="222"/>
      <c r="G42" s="222"/>
      <c r="H42" s="222"/>
      <c r="I42" s="222"/>
      <c r="J42" s="222"/>
      <c r="K42" s="222"/>
    </row>
    <row r="43" spans="2:11" ht="15.75" customHeight="1" x14ac:dyDescent="0.25">
      <c r="B43" s="220"/>
      <c r="C43" s="221"/>
      <c r="D43" s="222"/>
      <c r="E43" s="222"/>
      <c r="F43" s="222"/>
      <c r="G43" s="222"/>
      <c r="H43" s="222"/>
      <c r="I43" s="222"/>
      <c r="J43" s="222"/>
      <c r="K43" s="222"/>
    </row>
    <row r="44" spans="2:11" ht="15.75" customHeight="1" x14ac:dyDescent="0.25">
      <c r="B44" s="955" t="s">
        <v>691</v>
      </c>
      <c r="C44" s="840"/>
      <c r="D44" s="840"/>
      <c r="E44" s="841"/>
      <c r="F44" s="222"/>
      <c r="G44" s="222"/>
      <c r="H44" s="222"/>
      <c r="I44" s="222"/>
      <c r="J44" s="222"/>
      <c r="K44" s="222"/>
    </row>
    <row r="45" spans="2:11" ht="15.75" customHeight="1" x14ac:dyDescent="0.25">
      <c r="B45" s="952">
        <v>1</v>
      </c>
      <c r="C45" s="264"/>
      <c r="D45" s="265" t="s">
        <v>688</v>
      </c>
      <c r="E45" s="267" t="s">
        <v>692</v>
      </c>
      <c r="F45" s="222"/>
      <c r="G45" s="222"/>
      <c r="H45" s="222"/>
      <c r="I45" s="222"/>
      <c r="J45" s="222"/>
      <c r="K45" s="222"/>
    </row>
    <row r="46" spans="2:11" ht="15.75" customHeight="1" x14ac:dyDescent="0.25">
      <c r="B46" s="942"/>
      <c r="C46" s="264"/>
      <c r="D46" s="243" t="s">
        <v>10</v>
      </c>
      <c r="E46" s="267" t="s">
        <v>693</v>
      </c>
      <c r="F46" s="222"/>
      <c r="G46" s="222"/>
      <c r="H46" s="222"/>
      <c r="I46" s="222"/>
      <c r="J46" s="222"/>
      <c r="K46" s="222"/>
    </row>
    <row r="47" spans="2:11" ht="15.75" customHeight="1" x14ac:dyDescent="0.25">
      <c r="B47" s="942"/>
      <c r="C47" s="264"/>
      <c r="D47" s="243" t="s">
        <v>689</v>
      </c>
      <c r="E47" s="268"/>
      <c r="F47" s="222"/>
      <c r="G47" s="222"/>
      <c r="H47" s="222"/>
      <c r="I47" s="222"/>
      <c r="J47" s="222"/>
      <c r="K47" s="222"/>
    </row>
    <row r="48" spans="2:11" ht="15.75" customHeight="1" x14ac:dyDescent="0.25">
      <c r="B48" s="942"/>
      <c r="C48" s="264"/>
      <c r="D48" s="243" t="s">
        <v>13</v>
      </c>
      <c r="E48" s="268"/>
      <c r="F48" s="222"/>
      <c r="G48" s="222"/>
      <c r="H48" s="222"/>
      <c r="I48" s="222"/>
      <c r="J48" s="222"/>
      <c r="K48" s="222"/>
    </row>
    <row r="49" spans="2:11" ht="15.75" customHeight="1" x14ac:dyDescent="0.25">
      <c r="B49" s="942"/>
      <c r="C49" s="264"/>
      <c r="D49" s="243" t="s">
        <v>16</v>
      </c>
      <c r="E49" s="268"/>
      <c r="F49" s="222"/>
      <c r="G49" s="222"/>
      <c r="H49" s="222"/>
      <c r="I49" s="222"/>
      <c r="J49" s="222"/>
      <c r="K49" s="222"/>
    </row>
    <row r="50" spans="2:11" ht="15.75" customHeight="1" x14ac:dyDescent="0.25">
      <c r="B50" s="942"/>
      <c r="C50" s="264"/>
      <c r="D50" s="243" t="s">
        <v>19</v>
      </c>
      <c r="E50" s="268"/>
      <c r="F50" s="222"/>
      <c r="G50" s="222"/>
      <c r="H50" s="222"/>
      <c r="I50" s="222"/>
      <c r="J50" s="222"/>
      <c r="K50" s="222"/>
    </row>
    <row r="51" spans="2:11" ht="15.75" customHeight="1" x14ac:dyDescent="0.25">
      <c r="B51" s="953"/>
      <c r="C51" s="266"/>
      <c r="D51" s="243" t="s">
        <v>690</v>
      </c>
      <c r="E51" s="268"/>
      <c r="F51" s="222"/>
      <c r="G51" s="222"/>
      <c r="H51" s="222"/>
      <c r="I51" s="222"/>
      <c r="J51" s="222"/>
      <c r="K51" s="222"/>
    </row>
    <row r="52" spans="2:11" ht="15.75" customHeight="1" x14ac:dyDescent="0.25">
      <c r="B52" s="220"/>
      <c r="C52" s="221"/>
      <c r="D52" s="222"/>
      <c r="E52" s="222"/>
      <c r="F52" s="222"/>
      <c r="G52" s="222"/>
      <c r="H52" s="222"/>
      <c r="I52" s="222"/>
      <c r="J52" s="222"/>
      <c r="K52" s="222"/>
    </row>
    <row r="53" spans="2:11" ht="15" customHeight="1" x14ac:dyDescent="0.25">
      <c r="B53" s="263" t="s">
        <v>694</v>
      </c>
      <c r="C53" s="269"/>
      <c r="D53" s="269"/>
      <c r="E53" s="270"/>
      <c r="G53" s="222"/>
      <c r="H53" s="222"/>
      <c r="I53" s="222"/>
      <c r="J53" s="222"/>
      <c r="K53" s="222"/>
    </row>
    <row r="54" spans="2:11" ht="15.75" customHeight="1" x14ac:dyDescent="0.25">
      <c r="B54" s="261" t="s">
        <v>695</v>
      </c>
      <c r="C54" s="243" t="s">
        <v>696</v>
      </c>
      <c r="D54" s="243" t="s">
        <v>697</v>
      </c>
      <c r="E54" s="243" t="s">
        <v>698</v>
      </c>
      <c r="F54" s="222"/>
      <c r="G54" s="222"/>
      <c r="H54" s="222"/>
      <c r="I54" s="222"/>
      <c r="J54" s="222"/>
    </row>
    <row r="55" spans="2:11" ht="15.75" customHeight="1" x14ac:dyDescent="0.25">
      <c r="B55" s="271">
        <v>42401</v>
      </c>
      <c r="C55" s="243">
        <v>0.01</v>
      </c>
      <c r="D55" s="243" t="s">
        <v>699</v>
      </c>
      <c r="E55" s="243"/>
      <c r="F55" s="222"/>
      <c r="G55" s="222"/>
      <c r="H55" s="222"/>
      <c r="I55" s="222"/>
      <c r="J55" s="222"/>
    </row>
    <row r="56" spans="2:11" ht="15.75" customHeight="1" x14ac:dyDescent="0.25">
      <c r="B56" s="220"/>
      <c r="C56" s="221"/>
      <c r="D56" s="222"/>
      <c r="E56" s="222"/>
      <c r="F56" s="222"/>
      <c r="G56" s="222"/>
      <c r="H56" s="222"/>
      <c r="I56" s="222"/>
      <c r="J56" s="222"/>
      <c r="K56" s="222"/>
    </row>
    <row r="57" spans="2:11" ht="15.75" customHeight="1" x14ac:dyDescent="0.25">
      <c r="B57" s="272" t="s">
        <v>675</v>
      </c>
      <c r="C57" s="273"/>
      <c r="D57" s="222"/>
      <c r="E57" s="222"/>
      <c r="F57" s="222"/>
      <c r="G57" s="222"/>
      <c r="H57" s="222"/>
      <c r="I57" s="222"/>
      <c r="J57" s="222"/>
      <c r="K57" s="222"/>
    </row>
    <row r="58" spans="2:11" ht="15.75" customHeight="1" x14ac:dyDescent="0.25">
      <c r="B58" s="956"/>
      <c r="C58" s="944"/>
      <c r="D58" s="944"/>
      <c r="E58" s="945"/>
      <c r="F58" s="222"/>
      <c r="G58" s="222"/>
      <c r="H58" s="222"/>
      <c r="I58" s="222"/>
      <c r="J58" s="222"/>
      <c r="K58" s="222"/>
    </row>
    <row r="59" spans="2:11" ht="15.75" customHeight="1" x14ac:dyDescent="0.25">
      <c r="B59" s="957"/>
      <c r="C59" s="949"/>
      <c r="D59" s="949"/>
      <c r="E59" s="950"/>
      <c r="F59" s="222"/>
      <c r="G59" s="222"/>
      <c r="H59" s="222"/>
      <c r="I59" s="222"/>
      <c r="J59" s="222"/>
      <c r="K59" s="222"/>
    </row>
    <row r="60" spans="2:11" ht="15.75" customHeight="1" x14ac:dyDescent="0.25">
      <c r="B60" s="222"/>
      <c r="C60" s="232"/>
      <c r="D60" s="222"/>
      <c r="E60" s="222"/>
      <c r="F60" s="222"/>
      <c r="G60" s="222"/>
      <c r="H60" s="222"/>
      <c r="I60" s="222"/>
      <c r="J60" s="222"/>
      <c r="K60" s="222"/>
    </row>
    <row r="61" spans="2:11" ht="15.75" customHeight="1" x14ac:dyDescent="0.25">
      <c r="B61" s="955" t="s">
        <v>700</v>
      </c>
      <c r="C61" s="840"/>
      <c r="D61" s="841"/>
      <c r="E61" s="222"/>
      <c r="F61" s="222"/>
      <c r="G61" s="222"/>
      <c r="H61" s="222"/>
      <c r="I61" s="222"/>
      <c r="J61" s="222"/>
      <c r="K61" s="222"/>
    </row>
    <row r="62" spans="2:11" ht="15.75" customHeight="1" x14ac:dyDescent="0.25">
      <c r="B62" s="261" t="s">
        <v>701</v>
      </c>
      <c r="C62" s="266"/>
      <c r="D62" s="243" t="s">
        <v>702</v>
      </c>
      <c r="E62" s="222"/>
      <c r="F62" s="222"/>
      <c r="G62" s="222"/>
      <c r="H62" s="222"/>
      <c r="I62" s="222"/>
      <c r="J62" s="222"/>
      <c r="K62" s="222"/>
    </row>
    <row r="63" spans="2:11" ht="15.75" customHeight="1" x14ac:dyDescent="0.25">
      <c r="B63" s="952" t="s">
        <v>703</v>
      </c>
      <c r="C63" s="264"/>
      <c r="D63" s="274" t="s">
        <v>704</v>
      </c>
      <c r="E63" s="222"/>
      <c r="F63" s="222"/>
      <c r="G63" s="222"/>
      <c r="H63" s="222"/>
      <c r="I63" s="222"/>
      <c r="J63" s="222"/>
      <c r="K63" s="222"/>
    </row>
    <row r="64" spans="2:11" ht="15.75" customHeight="1" x14ac:dyDescent="0.25">
      <c r="B64" s="942"/>
      <c r="C64" s="264"/>
      <c r="D64" s="275" t="s">
        <v>705</v>
      </c>
      <c r="E64" s="222"/>
      <c r="F64" s="222"/>
      <c r="G64" s="222"/>
      <c r="H64" s="222"/>
      <c r="I64" s="222"/>
      <c r="J64" s="222"/>
      <c r="K64" s="222"/>
    </row>
    <row r="65" spans="2:11" ht="15.75" customHeight="1" x14ac:dyDescent="0.25">
      <c r="B65" s="942"/>
      <c r="C65" s="264"/>
      <c r="D65" s="274" t="s">
        <v>706</v>
      </c>
      <c r="E65" s="222"/>
      <c r="F65" s="222"/>
      <c r="G65" s="222"/>
      <c r="H65" s="222"/>
      <c r="I65" s="222"/>
      <c r="J65" s="222"/>
      <c r="K65" s="222"/>
    </row>
    <row r="66" spans="2:11" ht="15.75" customHeight="1" x14ac:dyDescent="0.25">
      <c r="B66" s="942"/>
      <c r="C66" s="264"/>
      <c r="D66" s="275" t="s">
        <v>707</v>
      </c>
      <c r="E66" s="222"/>
      <c r="F66" s="222"/>
      <c r="G66" s="222"/>
      <c r="H66" s="222"/>
      <c r="I66" s="222"/>
      <c r="J66" s="222"/>
      <c r="K66" s="222"/>
    </row>
    <row r="67" spans="2:11" ht="15.75" customHeight="1" x14ac:dyDescent="0.25">
      <c r="B67" s="942"/>
      <c r="C67" s="264"/>
      <c r="D67" s="275" t="s">
        <v>708</v>
      </c>
      <c r="E67" s="222"/>
      <c r="F67" s="222"/>
      <c r="G67" s="222"/>
      <c r="H67" s="222"/>
      <c r="I67" s="222"/>
      <c r="J67" s="222"/>
      <c r="K67" s="222"/>
    </row>
    <row r="68" spans="2:11" ht="15.75" customHeight="1" x14ac:dyDescent="0.25">
      <c r="B68" s="942"/>
      <c r="C68" s="264"/>
      <c r="D68" s="275" t="s">
        <v>709</v>
      </c>
      <c r="E68" s="222"/>
      <c r="F68" s="222"/>
      <c r="G68" s="222"/>
      <c r="H68" s="222"/>
      <c r="I68" s="222"/>
      <c r="J68" s="222"/>
      <c r="K68" s="222"/>
    </row>
    <row r="69" spans="2:11" ht="15.75" customHeight="1" x14ac:dyDescent="0.25">
      <c r="B69" s="942"/>
      <c r="C69" s="264"/>
      <c r="D69" s="275" t="s">
        <v>710</v>
      </c>
      <c r="E69" s="222"/>
      <c r="F69" s="222"/>
      <c r="G69" s="222"/>
      <c r="H69" s="222"/>
      <c r="I69" s="222"/>
      <c r="J69" s="222"/>
      <c r="K69" s="222"/>
    </row>
    <row r="70" spans="2:11" ht="15.75" customHeight="1" x14ac:dyDescent="0.25">
      <c r="B70" s="942"/>
      <c r="C70" s="264"/>
      <c r="D70" s="275" t="s">
        <v>711</v>
      </c>
      <c r="E70" s="222"/>
      <c r="F70" s="222"/>
      <c r="G70" s="222"/>
      <c r="H70" s="222"/>
      <c r="I70" s="222"/>
      <c r="J70" s="222"/>
      <c r="K70" s="222"/>
    </row>
    <row r="71" spans="2:11" ht="15.75" customHeight="1" x14ac:dyDescent="0.25">
      <c r="B71" s="942"/>
      <c r="C71" s="264"/>
      <c r="D71" s="275" t="s">
        <v>712</v>
      </c>
      <c r="E71" s="222"/>
      <c r="F71" s="222"/>
      <c r="G71" s="222"/>
      <c r="H71" s="222"/>
      <c r="I71" s="222"/>
      <c r="J71" s="222"/>
      <c r="K71" s="222"/>
    </row>
    <row r="72" spans="2:11" ht="15.75" customHeight="1" x14ac:dyDescent="0.25">
      <c r="B72" s="942"/>
      <c r="C72" s="264"/>
      <c r="D72" s="274" t="s">
        <v>713</v>
      </c>
      <c r="E72" s="222"/>
      <c r="F72" s="222"/>
      <c r="G72" s="222"/>
      <c r="H72" s="222"/>
      <c r="I72" s="222"/>
      <c r="J72" s="222"/>
      <c r="K72" s="222"/>
    </row>
    <row r="73" spans="2:11" ht="15.75" customHeight="1" x14ac:dyDescent="0.25">
      <c r="B73" s="942"/>
      <c r="C73" s="264"/>
      <c r="D73" s="275" t="s">
        <v>714</v>
      </c>
      <c r="E73" s="222"/>
      <c r="F73" s="222"/>
      <c r="G73" s="222"/>
      <c r="H73" s="222"/>
      <c r="I73" s="222"/>
      <c r="J73" s="222"/>
      <c r="K73" s="222"/>
    </row>
    <row r="74" spans="2:11" ht="15.75" customHeight="1" x14ac:dyDescent="0.25">
      <c r="B74" s="953"/>
      <c r="C74" s="266"/>
      <c r="D74" s="276"/>
      <c r="E74" s="222"/>
      <c r="F74" s="222"/>
      <c r="G74" s="222"/>
      <c r="H74" s="222"/>
      <c r="I74" s="222"/>
      <c r="J74" s="222"/>
      <c r="K74" s="222"/>
    </row>
    <row r="75" spans="2:11" ht="15.75" customHeight="1" x14ac:dyDescent="0.25">
      <c r="B75" s="952" t="s">
        <v>715</v>
      </c>
      <c r="C75" s="277"/>
      <c r="D75" s="952"/>
      <c r="E75" s="222"/>
      <c r="F75" s="222"/>
      <c r="G75" s="222"/>
      <c r="H75" s="222"/>
      <c r="I75" s="222"/>
      <c r="J75" s="222"/>
      <c r="K75" s="222"/>
    </row>
    <row r="76" spans="2:11" ht="15.75" customHeight="1" x14ac:dyDescent="0.25">
      <c r="B76" s="953"/>
      <c r="C76" s="278"/>
      <c r="D76" s="953"/>
      <c r="E76" s="222"/>
      <c r="F76" s="222"/>
      <c r="G76" s="222"/>
      <c r="H76" s="222"/>
      <c r="I76" s="222"/>
      <c r="J76" s="222"/>
      <c r="K76" s="222"/>
    </row>
    <row r="77" spans="2:11" ht="15.75" customHeight="1" x14ac:dyDescent="0.25">
      <c r="B77" s="279"/>
      <c r="C77" s="234"/>
      <c r="D77" s="222"/>
      <c r="E77" s="222"/>
      <c r="F77" s="222"/>
      <c r="G77" s="222"/>
      <c r="H77" s="222"/>
      <c r="I77" s="222"/>
      <c r="J77" s="222"/>
      <c r="K77" s="222"/>
    </row>
    <row r="78" spans="2:11" ht="15.75" customHeight="1" x14ac:dyDescent="0.25">
      <c r="B78" s="952" t="s">
        <v>716</v>
      </c>
      <c r="C78" s="247"/>
      <c r="D78" s="280" t="s">
        <v>717</v>
      </c>
      <c r="E78" s="222"/>
      <c r="F78" s="222"/>
      <c r="G78" s="222"/>
      <c r="H78" s="222"/>
      <c r="I78" s="222"/>
      <c r="J78" s="222"/>
      <c r="K78" s="222"/>
    </row>
    <row r="79" spans="2:11" ht="15.75" customHeight="1" x14ac:dyDescent="0.25">
      <c r="B79" s="942"/>
      <c r="C79" s="264"/>
      <c r="D79" s="275" t="s">
        <v>718</v>
      </c>
      <c r="E79" s="222"/>
      <c r="F79" s="222"/>
      <c r="G79" s="222"/>
      <c r="H79" s="222"/>
      <c r="I79" s="222"/>
      <c r="J79" s="222"/>
      <c r="K79" s="222"/>
    </row>
    <row r="80" spans="2:11" ht="15.75" customHeight="1" x14ac:dyDescent="0.25">
      <c r="B80" s="942"/>
      <c r="C80" s="264"/>
      <c r="D80" s="275" t="s">
        <v>719</v>
      </c>
      <c r="E80" s="222"/>
      <c r="F80" s="222"/>
      <c r="G80" s="222"/>
      <c r="H80" s="222"/>
      <c r="I80" s="222"/>
      <c r="J80" s="222"/>
      <c r="K80" s="222"/>
    </row>
    <row r="81" spans="2:11" ht="15.75" customHeight="1" x14ac:dyDescent="0.25">
      <c r="B81" s="942"/>
      <c r="C81" s="264"/>
      <c r="D81" s="275" t="s">
        <v>720</v>
      </c>
      <c r="E81" s="222"/>
      <c r="F81" s="222"/>
      <c r="G81" s="222"/>
      <c r="H81" s="222"/>
      <c r="I81" s="222"/>
      <c r="J81" s="222"/>
      <c r="K81" s="222"/>
    </row>
    <row r="82" spans="2:11" ht="15.75" customHeight="1" x14ac:dyDescent="0.25">
      <c r="B82" s="942"/>
      <c r="C82" s="264"/>
      <c r="D82" s="275" t="s">
        <v>721</v>
      </c>
      <c r="E82" s="222"/>
      <c r="F82" s="222"/>
      <c r="G82" s="222"/>
      <c r="H82" s="222"/>
      <c r="I82" s="222"/>
      <c r="J82" s="222"/>
      <c r="K82" s="222"/>
    </row>
    <row r="83" spans="2:11" ht="15.75" customHeight="1" x14ac:dyDescent="0.25">
      <c r="B83" s="942"/>
      <c r="C83" s="264"/>
      <c r="D83" s="275" t="s">
        <v>722</v>
      </c>
      <c r="E83" s="222"/>
      <c r="F83" s="222"/>
      <c r="G83" s="222"/>
      <c r="H83" s="222"/>
      <c r="I83" s="222"/>
      <c r="J83" s="222"/>
      <c r="K83" s="222"/>
    </row>
    <row r="84" spans="2:11" ht="15.75" customHeight="1" x14ac:dyDescent="0.25">
      <c r="B84" s="942"/>
      <c r="C84" s="264"/>
      <c r="D84" s="275" t="s">
        <v>723</v>
      </c>
      <c r="E84" s="222"/>
      <c r="F84" s="222"/>
      <c r="G84" s="222"/>
      <c r="H84" s="222"/>
      <c r="I84" s="222"/>
      <c r="J84" s="222"/>
      <c r="K84" s="222"/>
    </row>
    <row r="85" spans="2:11" ht="15.75" customHeight="1" x14ac:dyDescent="0.25">
      <c r="B85" s="942"/>
      <c r="C85" s="264"/>
      <c r="D85" s="275" t="s">
        <v>724</v>
      </c>
      <c r="E85" s="222"/>
      <c r="F85" s="222"/>
      <c r="G85" s="222"/>
      <c r="H85" s="222"/>
      <c r="I85" s="222"/>
      <c r="J85" s="222"/>
      <c r="K85" s="222"/>
    </row>
    <row r="86" spans="2:11" ht="15.75" customHeight="1" x14ac:dyDescent="0.25">
      <c r="B86" s="942"/>
      <c r="C86" s="264"/>
      <c r="D86" s="275" t="s">
        <v>725</v>
      </c>
      <c r="E86" s="222"/>
      <c r="F86" s="222"/>
      <c r="G86" s="222"/>
      <c r="H86" s="222"/>
      <c r="I86" s="222"/>
      <c r="J86" s="222"/>
      <c r="K86" s="222"/>
    </row>
    <row r="87" spans="2:11" ht="15.75" customHeight="1" x14ac:dyDescent="0.25">
      <c r="B87" s="942"/>
      <c r="C87" s="264"/>
      <c r="D87" s="275" t="s">
        <v>726</v>
      </c>
      <c r="E87" s="222"/>
      <c r="F87" s="222"/>
      <c r="G87" s="222"/>
      <c r="H87" s="222"/>
      <c r="I87" s="222"/>
      <c r="J87" s="222"/>
      <c r="K87" s="222"/>
    </row>
    <row r="88" spans="2:11" ht="15.75" customHeight="1" x14ac:dyDescent="0.25">
      <c r="B88" s="942"/>
      <c r="C88" s="264"/>
      <c r="D88" s="275" t="s">
        <v>727</v>
      </c>
      <c r="E88" s="222"/>
      <c r="F88" s="222"/>
      <c r="G88" s="222"/>
      <c r="H88" s="222"/>
      <c r="I88" s="222"/>
      <c r="J88" s="222"/>
      <c r="K88" s="222"/>
    </row>
    <row r="89" spans="2:11" ht="15.75" customHeight="1" x14ac:dyDescent="0.25">
      <c r="B89" s="942"/>
      <c r="C89" s="264"/>
      <c r="D89" s="275" t="s">
        <v>728</v>
      </c>
      <c r="E89" s="222"/>
      <c r="F89" s="222"/>
      <c r="G89" s="222"/>
      <c r="H89" s="222"/>
      <c r="I89" s="222"/>
      <c r="J89" s="222"/>
      <c r="K89" s="222"/>
    </row>
    <row r="90" spans="2:11" ht="15.75" customHeight="1" x14ac:dyDescent="0.25">
      <c r="B90" s="942"/>
      <c r="C90" s="264"/>
      <c r="D90" s="275" t="s">
        <v>729</v>
      </c>
      <c r="E90" s="222"/>
      <c r="F90" s="222"/>
      <c r="G90" s="222"/>
      <c r="H90" s="222"/>
      <c r="I90" s="222"/>
      <c r="J90" s="222"/>
      <c r="K90" s="222"/>
    </row>
    <row r="91" spans="2:11" ht="15.75" customHeight="1" x14ac:dyDescent="0.25">
      <c r="B91" s="953"/>
      <c r="C91" s="266"/>
      <c r="D91" s="243" t="s">
        <v>730</v>
      </c>
      <c r="E91" s="222"/>
      <c r="F91" s="222"/>
      <c r="G91" s="222"/>
      <c r="H91" s="222"/>
      <c r="I91" s="222"/>
      <c r="J91" s="222"/>
      <c r="K91" s="222"/>
    </row>
    <row r="92" spans="2:11" ht="15.75" customHeight="1" x14ac:dyDescent="0.25">
      <c r="B92" s="952" t="s">
        <v>731</v>
      </c>
      <c r="C92" s="264"/>
      <c r="D92" s="274" t="s">
        <v>732</v>
      </c>
      <c r="E92" s="222"/>
      <c r="F92" s="222"/>
      <c r="G92" s="222"/>
      <c r="H92" s="222"/>
      <c r="I92" s="222"/>
      <c r="J92" s="222"/>
      <c r="K92" s="222"/>
    </row>
    <row r="93" spans="2:11" ht="15.75" customHeight="1" x14ac:dyDescent="0.25">
      <c r="B93" s="942"/>
      <c r="C93" s="264"/>
      <c r="D93" s="275" t="s">
        <v>733</v>
      </c>
      <c r="E93" s="222"/>
      <c r="F93" s="222"/>
      <c r="G93" s="222"/>
      <c r="H93" s="222"/>
      <c r="I93" s="222"/>
      <c r="J93" s="222"/>
      <c r="K93" s="222"/>
    </row>
    <row r="94" spans="2:11" ht="15.75" customHeight="1" x14ac:dyDescent="0.25">
      <c r="B94" s="942"/>
      <c r="C94" s="264"/>
      <c r="D94" s="281"/>
      <c r="E94" s="222"/>
      <c r="F94" s="222"/>
      <c r="G94" s="222"/>
      <c r="H94" s="222"/>
      <c r="I94" s="222"/>
      <c r="J94" s="222"/>
      <c r="K94" s="222"/>
    </row>
    <row r="95" spans="2:11" ht="15.75" customHeight="1" x14ac:dyDescent="0.25">
      <c r="B95" s="942"/>
      <c r="C95" s="264"/>
      <c r="D95" s="275" t="s">
        <v>734</v>
      </c>
      <c r="E95" s="222"/>
      <c r="F95" s="222"/>
      <c r="G95" s="222"/>
      <c r="H95" s="222"/>
      <c r="I95" s="222"/>
      <c r="J95" s="222"/>
      <c r="K95" s="222"/>
    </row>
    <row r="96" spans="2:11" ht="15.75" customHeight="1" x14ac:dyDescent="0.25">
      <c r="B96" s="942"/>
      <c r="C96" s="264"/>
      <c r="D96" s="275" t="s">
        <v>735</v>
      </c>
      <c r="E96" s="222"/>
      <c r="F96" s="222"/>
      <c r="G96" s="222"/>
      <c r="H96" s="222"/>
      <c r="I96" s="222"/>
      <c r="J96" s="222"/>
      <c r="K96" s="222"/>
    </row>
    <row r="97" spans="2:11" ht="15.75" customHeight="1" x14ac:dyDescent="0.25">
      <c r="B97" s="942"/>
      <c r="C97" s="264"/>
      <c r="D97" s="275" t="s">
        <v>736</v>
      </c>
      <c r="E97" s="222"/>
      <c r="F97" s="222"/>
      <c r="G97" s="222"/>
      <c r="H97" s="222"/>
      <c r="I97" s="222"/>
      <c r="J97" s="222"/>
      <c r="K97" s="222"/>
    </row>
    <row r="98" spans="2:11" ht="15.75" customHeight="1" x14ac:dyDescent="0.25">
      <c r="B98" s="942"/>
      <c r="C98" s="264"/>
      <c r="D98" s="275" t="s">
        <v>737</v>
      </c>
      <c r="E98" s="222"/>
      <c r="F98" s="222"/>
      <c r="G98" s="222"/>
      <c r="H98" s="222"/>
      <c r="I98" s="222"/>
      <c r="J98" s="222"/>
      <c r="K98" s="222"/>
    </row>
    <row r="99" spans="2:11" ht="15.75" customHeight="1" x14ac:dyDescent="0.25">
      <c r="B99" s="942"/>
      <c r="C99" s="264"/>
      <c r="D99" s="275" t="s">
        <v>738</v>
      </c>
      <c r="E99" s="222"/>
      <c r="F99" s="222"/>
      <c r="G99" s="222"/>
      <c r="H99" s="222"/>
      <c r="I99" s="222"/>
      <c r="J99" s="222"/>
      <c r="K99" s="222"/>
    </row>
    <row r="100" spans="2:11" ht="15.75" customHeight="1" x14ac:dyDescent="0.25">
      <c r="B100" s="953"/>
      <c r="C100" s="266"/>
      <c r="D100" s="282" t="s">
        <v>739</v>
      </c>
      <c r="E100" s="222"/>
      <c r="F100" s="222"/>
      <c r="G100" s="222"/>
      <c r="H100" s="222"/>
      <c r="I100" s="222"/>
      <c r="J100" s="222"/>
      <c r="K100" s="222"/>
    </row>
    <row r="101" spans="2:11" ht="15.75" customHeight="1" x14ac:dyDescent="0.25">
      <c r="B101" s="222"/>
      <c r="C101" s="232"/>
      <c r="D101" s="222"/>
      <c r="E101" s="222"/>
      <c r="F101" s="222"/>
      <c r="G101" s="222"/>
      <c r="H101" s="222"/>
      <c r="I101" s="222"/>
      <c r="J101" s="222"/>
      <c r="K101" s="222"/>
    </row>
    <row r="102" spans="2:11" ht="15.75" customHeight="1" x14ac:dyDescent="0.25">
      <c r="B102" s="222"/>
      <c r="C102" s="232"/>
      <c r="D102" s="222"/>
      <c r="E102" s="222"/>
      <c r="F102" s="222"/>
      <c r="G102" s="222"/>
      <c r="H102" s="222"/>
      <c r="I102" s="222"/>
      <c r="J102" s="222"/>
      <c r="K102" s="222"/>
    </row>
    <row r="103" spans="2:11" ht="15.75" customHeight="1" x14ac:dyDescent="0.25">
      <c r="B103" s="222"/>
      <c r="C103" s="232"/>
      <c r="D103" s="222"/>
      <c r="E103" s="222"/>
      <c r="F103" s="222"/>
      <c r="G103" s="222"/>
      <c r="H103" s="222"/>
      <c r="I103" s="222"/>
      <c r="J103" s="222"/>
      <c r="K103" s="222"/>
    </row>
    <row r="104" spans="2:11" ht="15.75" customHeight="1" x14ac:dyDescent="0.25">
      <c r="B104" s="222"/>
      <c r="C104" s="232"/>
      <c r="D104" s="222"/>
      <c r="E104" s="222"/>
      <c r="F104" s="222"/>
      <c r="G104" s="222"/>
      <c r="H104" s="222"/>
      <c r="I104" s="222"/>
      <c r="J104" s="222"/>
      <c r="K104" s="222"/>
    </row>
    <row r="105" spans="2:11" ht="15.75" customHeight="1" x14ac:dyDescent="0.25">
      <c r="B105" s="222"/>
      <c r="C105" s="232"/>
      <c r="D105" s="222"/>
      <c r="E105" s="222"/>
      <c r="F105" s="222"/>
      <c r="G105" s="222"/>
      <c r="H105" s="222"/>
      <c r="I105" s="222"/>
      <c r="J105" s="222"/>
      <c r="K105" s="222"/>
    </row>
    <row r="106" spans="2:11" ht="15.75" customHeight="1" x14ac:dyDescent="0.25">
      <c r="B106" s="222"/>
      <c r="C106" s="232"/>
      <c r="D106" s="222"/>
      <c r="E106" s="222"/>
      <c r="F106" s="222"/>
      <c r="G106" s="222"/>
      <c r="H106" s="222"/>
      <c r="I106" s="222"/>
      <c r="J106" s="222"/>
      <c r="K106" s="222"/>
    </row>
    <row r="107" spans="2:11" ht="15.75" customHeight="1" x14ac:dyDescent="0.25">
      <c r="B107" s="222"/>
      <c r="C107" s="232"/>
      <c r="D107" s="222"/>
      <c r="E107" s="222"/>
      <c r="F107" s="222"/>
      <c r="G107" s="222"/>
      <c r="H107" s="222"/>
      <c r="I107" s="222"/>
      <c r="J107" s="222"/>
      <c r="K107" s="222"/>
    </row>
    <row r="108" spans="2:11" ht="15.75" customHeight="1" x14ac:dyDescent="0.25">
      <c r="B108" s="222"/>
      <c r="C108" s="232"/>
      <c r="D108" s="222"/>
      <c r="E108" s="222"/>
      <c r="F108" s="222"/>
      <c r="G108" s="222"/>
      <c r="H108" s="222"/>
      <c r="I108" s="222"/>
      <c r="J108" s="222"/>
      <c r="K108" s="222"/>
    </row>
    <row r="109" spans="2:11" ht="15.75" customHeight="1" x14ac:dyDescent="0.25">
      <c r="B109" s="222"/>
      <c r="C109" s="232"/>
      <c r="D109" s="222"/>
      <c r="E109" s="222"/>
      <c r="F109" s="222"/>
      <c r="G109" s="222"/>
      <c r="H109" s="222"/>
      <c r="I109" s="222"/>
      <c r="J109" s="222"/>
      <c r="K109" s="222"/>
    </row>
    <row r="110" spans="2:11" ht="15.75" customHeight="1" x14ac:dyDescent="0.25">
      <c r="B110" s="222"/>
      <c r="C110" s="232"/>
      <c r="D110" s="222"/>
      <c r="E110" s="222"/>
      <c r="F110" s="222"/>
      <c r="G110" s="222"/>
      <c r="H110" s="222"/>
      <c r="I110" s="222"/>
      <c r="J110" s="222"/>
      <c r="K110" s="222"/>
    </row>
    <row r="111" spans="2:11" ht="15.75" customHeight="1" x14ac:dyDescent="0.25">
      <c r="B111" s="222"/>
      <c r="C111" s="232"/>
      <c r="D111" s="222"/>
      <c r="E111" s="222"/>
      <c r="F111" s="222"/>
      <c r="G111" s="222"/>
      <c r="H111" s="222"/>
      <c r="I111" s="222"/>
      <c r="J111" s="222"/>
      <c r="K111" s="222"/>
    </row>
    <row r="112" spans="2:11" ht="15.75" customHeight="1" x14ac:dyDescent="0.25">
      <c r="B112" s="222"/>
      <c r="C112" s="232"/>
      <c r="D112" s="222"/>
      <c r="E112" s="222"/>
      <c r="F112" s="222"/>
      <c r="G112" s="222"/>
      <c r="H112" s="222"/>
      <c r="I112" s="222"/>
      <c r="J112" s="222"/>
      <c r="K112" s="222"/>
    </row>
    <row r="113" spans="2:11" ht="15.75" customHeight="1" x14ac:dyDescent="0.25">
      <c r="B113" s="222"/>
      <c r="C113" s="232"/>
      <c r="D113" s="222"/>
      <c r="E113" s="222"/>
      <c r="F113" s="222"/>
      <c r="G113" s="222"/>
      <c r="H113" s="222"/>
      <c r="I113" s="222"/>
      <c r="J113" s="222"/>
      <c r="K113" s="222"/>
    </row>
    <row r="114" spans="2:11" ht="15.75" customHeight="1" x14ac:dyDescent="0.25">
      <c r="B114" s="222"/>
      <c r="C114" s="232"/>
      <c r="D114" s="222"/>
      <c r="E114" s="222"/>
      <c r="F114" s="222"/>
      <c r="G114" s="222"/>
      <c r="H114" s="222"/>
      <c r="I114" s="222"/>
      <c r="J114" s="222"/>
      <c r="K114" s="222"/>
    </row>
    <row r="115" spans="2:11" ht="15.75" customHeight="1" x14ac:dyDescent="0.25">
      <c r="B115" s="222"/>
      <c r="C115" s="232"/>
      <c r="D115" s="222"/>
      <c r="E115" s="222"/>
      <c r="F115" s="222"/>
      <c r="G115" s="222"/>
      <c r="H115" s="222"/>
      <c r="I115" s="222"/>
      <c r="J115" s="222"/>
      <c r="K115" s="222"/>
    </row>
    <row r="116" spans="2:11" ht="15.75" customHeight="1" x14ac:dyDescent="0.25">
      <c r="B116" s="222"/>
      <c r="C116" s="232"/>
      <c r="D116" s="222"/>
      <c r="E116" s="222"/>
      <c r="F116" s="222"/>
      <c r="G116" s="222"/>
      <c r="H116" s="222"/>
      <c r="I116" s="222"/>
      <c r="J116" s="222"/>
      <c r="K116" s="222"/>
    </row>
    <row r="117" spans="2:11" ht="15.75" customHeight="1" x14ac:dyDescent="0.25">
      <c r="B117" s="222"/>
      <c r="C117" s="232"/>
      <c r="D117" s="222"/>
      <c r="E117" s="222"/>
      <c r="F117" s="222"/>
      <c r="G117" s="222"/>
      <c r="H117" s="222"/>
      <c r="I117" s="222"/>
      <c r="J117" s="222"/>
      <c r="K117" s="222"/>
    </row>
    <row r="118" spans="2:11" ht="15.75" customHeight="1" x14ac:dyDescent="0.25">
      <c r="B118" s="222"/>
      <c r="C118" s="232"/>
      <c r="D118" s="222"/>
      <c r="E118" s="222"/>
      <c r="F118" s="222"/>
      <c r="G118" s="222"/>
      <c r="H118" s="222"/>
      <c r="I118" s="222"/>
      <c r="J118" s="222"/>
      <c r="K118" s="222"/>
    </row>
    <row r="119" spans="2:11" ht="15.75" customHeight="1" x14ac:dyDescent="0.25">
      <c r="B119" s="222"/>
      <c r="C119" s="232"/>
      <c r="D119" s="222"/>
      <c r="E119" s="222"/>
      <c r="F119" s="222"/>
      <c r="G119" s="222"/>
      <c r="H119" s="222"/>
      <c r="I119" s="222"/>
      <c r="J119" s="222"/>
      <c r="K119" s="222"/>
    </row>
    <row r="120" spans="2:11" ht="15.75" customHeight="1" x14ac:dyDescent="0.25">
      <c r="B120" s="222"/>
      <c r="C120" s="232"/>
      <c r="D120" s="222"/>
      <c r="E120" s="222"/>
      <c r="F120" s="222"/>
      <c r="G120" s="222"/>
      <c r="H120" s="222"/>
      <c r="I120" s="222"/>
      <c r="J120" s="222"/>
      <c r="K120" s="222"/>
    </row>
    <row r="121" spans="2:11" ht="15.75" customHeight="1" x14ac:dyDescent="0.25">
      <c r="B121" s="222"/>
      <c r="C121" s="232"/>
      <c r="D121" s="222"/>
      <c r="E121" s="222"/>
      <c r="F121" s="222"/>
      <c r="G121" s="222"/>
      <c r="H121" s="222"/>
      <c r="I121" s="222"/>
      <c r="J121" s="222"/>
      <c r="K121" s="222"/>
    </row>
    <row r="122" spans="2:11" ht="15.75" customHeight="1" x14ac:dyDescent="0.25">
      <c r="B122" s="222"/>
      <c r="C122" s="232"/>
      <c r="D122" s="222"/>
      <c r="E122" s="222"/>
      <c r="F122" s="222"/>
      <c r="G122" s="222"/>
      <c r="H122" s="222"/>
      <c r="I122" s="222"/>
      <c r="J122" s="222"/>
      <c r="K122" s="222"/>
    </row>
    <row r="123" spans="2:11" ht="15.75" customHeight="1" x14ac:dyDescent="0.25">
      <c r="B123" s="222"/>
      <c r="C123" s="232"/>
      <c r="D123" s="222"/>
      <c r="E123" s="222"/>
      <c r="F123" s="222"/>
      <c r="G123" s="222"/>
      <c r="H123" s="222"/>
      <c r="I123" s="222"/>
      <c r="J123" s="222"/>
      <c r="K123" s="222"/>
    </row>
    <row r="124" spans="2:11" ht="15.75" customHeight="1" x14ac:dyDescent="0.25">
      <c r="B124" s="222"/>
      <c r="C124" s="232"/>
      <c r="D124" s="222"/>
      <c r="E124" s="222"/>
      <c r="F124" s="222"/>
      <c r="G124" s="222"/>
      <c r="H124" s="222"/>
      <c r="I124" s="222"/>
      <c r="J124" s="222"/>
      <c r="K124" s="222"/>
    </row>
    <row r="125" spans="2:11" ht="15.75" customHeight="1" x14ac:dyDescent="0.25">
      <c r="B125" s="222"/>
      <c r="C125" s="232"/>
      <c r="D125" s="222"/>
      <c r="E125" s="222"/>
      <c r="F125" s="222"/>
      <c r="G125" s="222"/>
      <c r="H125" s="222"/>
      <c r="I125" s="222"/>
      <c r="J125" s="222"/>
      <c r="K125" s="222"/>
    </row>
    <row r="126" spans="2:11" ht="15.75" customHeight="1" x14ac:dyDescent="0.25">
      <c r="B126" s="222"/>
      <c r="C126" s="232"/>
      <c r="D126" s="222"/>
      <c r="E126" s="222"/>
      <c r="F126" s="222"/>
      <c r="G126" s="222"/>
      <c r="H126" s="222"/>
      <c r="I126" s="222"/>
      <c r="J126" s="222"/>
      <c r="K126" s="222"/>
    </row>
    <row r="127" spans="2:11" ht="15.75" customHeight="1" x14ac:dyDescent="0.25">
      <c r="B127" s="222"/>
      <c r="C127" s="232"/>
      <c r="D127" s="222"/>
      <c r="E127" s="222"/>
      <c r="F127" s="222"/>
      <c r="G127" s="222"/>
      <c r="H127" s="222"/>
      <c r="I127" s="222"/>
      <c r="J127" s="222"/>
      <c r="K127" s="222"/>
    </row>
    <row r="128" spans="2:11" ht="15.75" customHeight="1" x14ac:dyDescent="0.25">
      <c r="B128" s="222"/>
      <c r="C128" s="232"/>
      <c r="D128" s="222"/>
      <c r="E128" s="222"/>
      <c r="F128" s="222"/>
      <c r="G128" s="222"/>
      <c r="H128" s="222"/>
      <c r="I128" s="222"/>
      <c r="J128" s="222"/>
      <c r="K128" s="222"/>
    </row>
    <row r="129" spans="2:11" ht="15.75" customHeight="1" x14ac:dyDescent="0.25">
      <c r="B129" s="222"/>
      <c r="C129" s="232"/>
      <c r="D129" s="222"/>
      <c r="E129" s="222"/>
      <c r="F129" s="222"/>
      <c r="G129" s="222"/>
      <c r="H129" s="222"/>
      <c r="I129" s="222"/>
      <c r="J129" s="222"/>
      <c r="K129" s="222"/>
    </row>
    <row r="130" spans="2:11" ht="15.75" customHeight="1" x14ac:dyDescent="0.25">
      <c r="B130" s="222"/>
      <c r="C130" s="232"/>
      <c r="D130" s="222"/>
      <c r="E130" s="222"/>
      <c r="F130" s="222"/>
      <c r="G130" s="222"/>
      <c r="H130" s="222"/>
      <c r="I130" s="222"/>
      <c r="J130" s="222"/>
      <c r="K130" s="222"/>
    </row>
    <row r="131" spans="2:11" ht="15.75" customHeight="1" x14ac:dyDescent="0.25">
      <c r="B131" s="222"/>
      <c r="C131" s="232"/>
      <c r="D131" s="222"/>
      <c r="E131" s="222"/>
      <c r="F131" s="222"/>
      <c r="G131" s="222"/>
      <c r="H131" s="222"/>
      <c r="I131" s="222"/>
      <c r="J131" s="222"/>
      <c r="K131" s="222"/>
    </row>
    <row r="132" spans="2:11" ht="15.75" customHeight="1" x14ac:dyDescent="0.25">
      <c r="B132" s="222"/>
      <c r="C132" s="232"/>
      <c r="D132" s="222"/>
      <c r="E132" s="222"/>
      <c r="F132" s="222"/>
      <c r="G132" s="222"/>
      <c r="H132" s="222"/>
      <c r="I132" s="222"/>
      <c r="J132" s="222"/>
      <c r="K132" s="222"/>
    </row>
    <row r="133" spans="2:11" ht="15.75" customHeight="1" x14ac:dyDescent="0.25">
      <c r="B133" s="222"/>
      <c r="C133" s="232"/>
      <c r="D133" s="222"/>
      <c r="E133" s="222"/>
      <c r="F133" s="222"/>
      <c r="G133" s="222"/>
      <c r="H133" s="222"/>
      <c r="I133" s="222"/>
      <c r="J133" s="222"/>
      <c r="K133" s="222"/>
    </row>
    <row r="134" spans="2:11" ht="15.75" customHeight="1" x14ac:dyDescent="0.25">
      <c r="B134" s="222"/>
      <c r="C134" s="232"/>
      <c r="D134" s="222"/>
      <c r="E134" s="222"/>
      <c r="F134" s="222"/>
      <c r="G134" s="222"/>
      <c r="H134" s="222"/>
      <c r="I134" s="222"/>
      <c r="J134" s="222"/>
      <c r="K134" s="222"/>
    </row>
    <row r="135" spans="2:11" ht="15.75" customHeight="1" x14ac:dyDescent="0.25">
      <c r="B135" s="222"/>
      <c r="C135" s="232"/>
      <c r="D135" s="222"/>
      <c r="E135" s="222"/>
      <c r="F135" s="222"/>
      <c r="G135" s="222"/>
      <c r="H135" s="222"/>
      <c r="I135" s="222"/>
      <c r="J135" s="222"/>
      <c r="K135" s="222"/>
    </row>
    <row r="136" spans="2:11" ht="15.75" customHeight="1" x14ac:dyDescent="0.25">
      <c r="B136" s="222"/>
      <c r="C136" s="232"/>
      <c r="D136" s="222"/>
      <c r="E136" s="222"/>
      <c r="F136" s="222"/>
      <c r="G136" s="222"/>
      <c r="H136" s="222"/>
      <c r="I136" s="222"/>
      <c r="J136" s="222"/>
      <c r="K136" s="222"/>
    </row>
    <row r="137" spans="2:11" ht="15.75" customHeight="1" x14ac:dyDescent="0.25">
      <c r="B137" s="222"/>
      <c r="C137" s="232"/>
      <c r="D137" s="222"/>
      <c r="E137" s="222"/>
      <c r="F137" s="222"/>
      <c r="G137" s="222"/>
      <c r="H137" s="222"/>
      <c r="I137" s="222"/>
      <c r="J137" s="222"/>
      <c r="K137" s="222"/>
    </row>
    <row r="138" spans="2:11" ht="15.75" customHeight="1" x14ac:dyDescent="0.25">
      <c r="B138" s="222"/>
      <c r="C138" s="232"/>
      <c r="D138" s="222"/>
      <c r="E138" s="222"/>
      <c r="F138" s="222"/>
      <c r="G138" s="222"/>
      <c r="H138" s="222"/>
      <c r="I138" s="222"/>
      <c r="J138" s="222"/>
      <c r="K138" s="222"/>
    </row>
    <row r="139" spans="2:11" ht="15.75" customHeight="1" x14ac:dyDescent="0.25">
      <c r="B139" s="222"/>
      <c r="C139" s="232"/>
      <c r="D139" s="222"/>
      <c r="E139" s="222"/>
      <c r="F139" s="222"/>
      <c r="G139" s="222"/>
      <c r="H139" s="222"/>
      <c r="I139" s="222"/>
      <c r="J139" s="222"/>
      <c r="K139" s="222"/>
    </row>
    <row r="140" spans="2:11" ht="15.75" customHeight="1" x14ac:dyDescent="0.25">
      <c r="B140" s="222"/>
      <c r="C140" s="232"/>
      <c r="D140" s="222"/>
      <c r="E140" s="222"/>
      <c r="F140" s="222"/>
      <c r="G140" s="222"/>
      <c r="H140" s="222"/>
      <c r="I140" s="222"/>
      <c r="J140" s="222"/>
      <c r="K140" s="222"/>
    </row>
    <row r="141" spans="2:11" ht="15.75" customHeight="1" x14ac:dyDescent="0.25">
      <c r="B141" s="222"/>
      <c r="C141" s="232"/>
      <c r="D141" s="222"/>
      <c r="E141" s="222"/>
      <c r="F141" s="222"/>
      <c r="G141" s="222"/>
      <c r="H141" s="222"/>
      <c r="I141" s="222"/>
      <c r="J141" s="222"/>
      <c r="K141" s="222"/>
    </row>
    <row r="142" spans="2:11" ht="15.75" customHeight="1" x14ac:dyDescent="0.25">
      <c r="B142" s="222"/>
      <c r="C142" s="232"/>
      <c r="D142" s="222"/>
      <c r="E142" s="222"/>
      <c r="F142" s="222"/>
      <c r="G142" s="222"/>
      <c r="H142" s="222"/>
      <c r="I142" s="222"/>
      <c r="J142" s="222"/>
      <c r="K142" s="222"/>
    </row>
    <row r="143" spans="2:11" ht="15.75" customHeight="1" x14ac:dyDescent="0.25">
      <c r="B143" s="222"/>
      <c r="C143" s="232"/>
      <c r="D143" s="222"/>
      <c r="E143" s="222"/>
      <c r="F143" s="222"/>
      <c r="G143" s="222"/>
      <c r="H143" s="222"/>
      <c r="I143" s="222"/>
      <c r="J143" s="222"/>
      <c r="K143" s="222"/>
    </row>
    <row r="144" spans="2:11" ht="15.75" customHeight="1" x14ac:dyDescent="0.25">
      <c r="B144" s="222"/>
      <c r="C144" s="232"/>
      <c r="D144" s="222"/>
      <c r="E144" s="222"/>
      <c r="F144" s="222"/>
      <c r="G144" s="222"/>
      <c r="H144" s="222"/>
      <c r="I144" s="222"/>
      <c r="J144" s="222"/>
      <c r="K144" s="222"/>
    </row>
    <row r="145" spans="2:11" ht="15.75" customHeight="1" x14ac:dyDescent="0.25">
      <c r="B145" s="222"/>
      <c r="C145" s="232"/>
      <c r="D145" s="222"/>
      <c r="E145" s="222"/>
      <c r="F145" s="222"/>
      <c r="G145" s="222"/>
      <c r="H145" s="222"/>
      <c r="I145" s="222"/>
      <c r="J145" s="222"/>
      <c r="K145" s="222"/>
    </row>
    <row r="146" spans="2:11" ht="15.75" customHeight="1" x14ac:dyDescent="0.25">
      <c r="B146" s="222"/>
      <c r="C146" s="232"/>
      <c r="D146" s="222"/>
      <c r="E146" s="222"/>
      <c r="F146" s="222"/>
      <c r="G146" s="222"/>
      <c r="H146" s="222"/>
      <c r="I146" s="222"/>
      <c r="J146" s="222"/>
      <c r="K146" s="222"/>
    </row>
    <row r="147" spans="2:11" ht="15.75" customHeight="1" x14ac:dyDescent="0.25">
      <c r="B147" s="222"/>
      <c r="C147" s="232"/>
      <c r="D147" s="222"/>
      <c r="E147" s="222"/>
      <c r="F147" s="222"/>
      <c r="G147" s="222"/>
      <c r="H147" s="222"/>
      <c r="I147" s="222"/>
      <c r="J147" s="222"/>
      <c r="K147" s="222"/>
    </row>
    <row r="148" spans="2:11" ht="15.75" customHeight="1" x14ac:dyDescent="0.25">
      <c r="B148" s="222"/>
      <c r="C148" s="232"/>
      <c r="D148" s="222"/>
      <c r="E148" s="222"/>
      <c r="F148" s="222"/>
      <c r="G148" s="222"/>
      <c r="H148" s="222"/>
      <c r="I148" s="222"/>
      <c r="J148" s="222"/>
      <c r="K148" s="222"/>
    </row>
    <row r="149" spans="2:11" ht="15.75" customHeight="1" x14ac:dyDescent="0.25">
      <c r="B149" s="222"/>
      <c r="C149" s="232"/>
      <c r="D149" s="222"/>
      <c r="E149" s="222"/>
      <c r="F149" s="222"/>
      <c r="G149" s="222"/>
      <c r="H149" s="222"/>
      <c r="I149" s="222"/>
      <c r="J149" s="222"/>
      <c r="K149" s="222"/>
    </row>
    <row r="150" spans="2:11" ht="15.75" customHeight="1" x14ac:dyDescent="0.25">
      <c r="B150" s="222"/>
      <c r="C150" s="232"/>
      <c r="D150" s="222"/>
      <c r="E150" s="222"/>
      <c r="F150" s="222"/>
      <c r="G150" s="222"/>
      <c r="H150" s="222"/>
      <c r="I150" s="222"/>
      <c r="J150" s="222"/>
      <c r="K150" s="222"/>
    </row>
    <row r="151" spans="2:11" ht="15.75" customHeight="1" x14ac:dyDescent="0.25">
      <c r="B151" s="222"/>
      <c r="C151" s="232"/>
      <c r="D151" s="222"/>
      <c r="E151" s="222"/>
      <c r="F151" s="222"/>
      <c r="G151" s="222"/>
      <c r="H151" s="222"/>
      <c r="I151" s="222"/>
      <c r="J151" s="222"/>
      <c r="K151" s="222"/>
    </row>
    <row r="152" spans="2:11" ht="15.75" customHeight="1" x14ac:dyDescent="0.25">
      <c r="B152" s="222"/>
      <c r="C152" s="232"/>
      <c r="D152" s="222"/>
      <c r="E152" s="222"/>
      <c r="F152" s="222"/>
      <c r="G152" s="222"/>
      <c r="H152" s="222"/>
      <c r="I152" s="222"/>
      <c r="J152" s="222"/>
      <c r="K152" s="222"/>
    </row>
    <row r="153" spans="2:11" ht="15.75" customHeight="1" x14ac:dyDescent="0.25">
      <c r="B153" s="222"/>
      <c r="C153" s="232"/>
      <c r="D153" s="222"/>
      <c r="E153" s="222"/>
      <c r="F153" s="222"/>
      <c r="G153" s="222"/>
      <c r="H153" s="222"/>
      <c r="I153" s="222"/>
      <c r="J153" s="222"/>
      <c r="K153" s="222"/>
    </row>
    <row r="154" spans="2:11" ht="15.75" customHeight="1" x14ac:dyDescent="0.25">
      <c r="B154" s="222"/>
      <c r="C154" s="232"/>
      <c r="D154" s="222"/>
      <c r="E154" s="222"/>
      <c r="F154" s="222"/>
      <c r="G154" s="222"/>
      <c r="H154" s="222"/>
      <c r="I154" s="222"/>
      <c r="J154" s="222"/>
      <c r="K154" s="222"/>
    </row>
    <row r="155" spans="2:11" ht="15.75" customHeight="1" x14ac:dyDescent="0.25">
      <c r="B155" s="222"/>
      <c r="C155" s="232"/>
      <c r="D155" s="222"/>
      <c r="E155" s="222"/>
      <c r="F155" s="222"/>
      <c r="G155" s="222"/>
      <c r="H155" s="222"/>
      <c r="I155" s="222"/>
      <c r="J155" s="222"/>
      <c r="K155" s="222"/>
    </row>
    <row r="156" spans="2:11" ht="15.75" customHeight="1" x14ac:dyDescent="0.25">
      <c r="B156" s="222"/>
      <c r="C156" s="232"/>
      <c r="D156" s="222"/>
      <c r="E156" s="222"/>
      <c r="F156" s="222"/>
      <c r="G156" s="222"/>
      <c r="H156" s="222"/>
      <c r="I156" s="222"/>
      <c r="J156" s="222"/>
      <c r="K156" s="222"/>
    </row>
    <row r="157" spans="2:11" ht="15.75" customHeight="1" x14ac:dyDescent="0.25">
      <c r="B157" s="222"/>
      <c r="C157" s="232"/>
      <c r="D157" s="222"/>
      <c r="E157" s="222"/>
      <c r="F157" s="222"/>
      <c r="G157" s="222"/>
      <c r="H157" s="222"/>
      <c r="I157" s="222"/>
      <c r="J157" s="222"/>
      <c r="K157" s="222"/>
    </row>
    <row r="158" spans="2:11" ht="15.75" customHeight="1" x14ac:dyDescent="0.25">
      <c r="B158" s="222"/>
      <c r="C158" s="232"/>
      <c r="D158" s="222"/>
      <c r="E158" s="222"/>
      <c r="F158" s="222"/>
      <c r="G158" s="222"/>
      <c r="H158" s="222"/>
      <c r="I158" s="222"/>
      <c r="J158" s="222"/>
      <c r="K158" s="222"/>
    </row>
    <row r="159" spans="2:11" ht="15.75" customHeight="1" x14ac:dyDescent="0.25">
      <c r="B159" s="222"/>
      <c r="C159" s="232"/>
      <c r="D159" s="222"/>
      <c r="E159" s="222"/>
      <c r="F159" s="222"/>
      <c r="G159" s="222"/>
      <c r="H159" s="222"/>
      <c r="I159" s="222"/>
      <c r="J159" s="222"/>
      <c r="K159" s="222"/>
    </row>
    <row r="160" spans="2:11" ht="15.75" customHeight="1" x14ac:dyDescent="0.25">
      <c r="B160" s="222"/>
      <c r="C160" s="232"/>
      <c r="D160" s="222"/>
      <c r="E160" s="222"/>
      <c r="F160" s="222"/>
      <c r="G160" s="222"/>
      <c r="H160" s="222"/>
      <c r="I160" s="222"/>
      <c r="J160" s="222"/>
      <c r="K160" s="222"/>
    </row>
    <row r="161" spans="2:11" ht="15.75" customHeight="1" x14ac:dyDescent="0.25">
      <c r="B161" s="222"/>
      <c r="C161" s="232"/>
      <c r="D161" s="222"/>
      <c r="E161" s="222"/>
      <c r="F161" s="222"/>
      <c r="G161" s="222"/>
      <c r="H161" s="222"/>
      <c r="I161" s="222"/>
      <c r="J161" s="222"/>
      <c r="K161" s="222"/>
    </row>
    <row r="162" spans="2:11" ht="15.75" customHeight="1" x14ac:dyDescent="0.25">
      <c r="B162" s="222"/>
      <c r="C162" s="232"/>
      <c r="D162" s="222"/>
      <c r="E162" s="222"/>
      <c r="F162" s="222"/>
      <c r="G162" s="222"/>
      <c r="H162" s="222"/>
      <c r="I162" s="222"/>
      <c r="J162" s="222"/>
      <c r="K162" s="222"/>
    </row>
    <row r="163" spans="2:11" ht="15.75" customHeight="1" x14ac:dyDescent="0.25">
      <c r="B163" s="222"/>
      <c r="C163" s="232"/>
      <c r="D163" s="222"/>
      <c r="E163" s="222"/>
      <c r="F163" s="222"/>
      <c r="G163" s="222"/>
      <c r="H163" s="222"/>
      <c r="I163" s="222"/>
      <c r="J163" s="222"/>
      <c r="K163" s="222"/>
    </row>
    <row r="164" spans="2:11" ht="15.75" customHeight="1" x14ac:dyDescent="0.25">
      <c r="B164" s="222"/>
      <c r="C164" s="232"/>
      <c r="D164" s="222"/>
      <c r="E164" s="222"/>
      <c r="F164" s="222"/>
      <c r="G164" s="222"/>
      <c r="H164" s="222"/>
      <c r="I164" s="222"/>
      <c r="J164" s="222"/>
      <c r="K164" s="222"/>
    </row>
    <row r="165" spans="2:11" ht="15.75" customHeight="1" x14ac:dyDescent="0.25">
      <c r="B165" s="222"/>
      <c r="C165" s="232"/>
      <c r="D165" s="222"/>
      <c r="E165" s="222"/>
      <c r="F165" s="222"/>
      <c r="G165" s="222"/>
      <c r="H165" s="222"/>
      <c r="I165" s="222"/>
      <c r="J165" s="222"/>
      <c r="K165" s="222"/>
    </row>
    <row r="166" spans="2:11" ht="15.75" customHeight="1" x14ac:dyDescent="0.25">
      <c r="B166" s="222"/>
      <c r="C166" s="232"/>
      <c r="D166" s="222"/>
      <c r="E166" s="222"/>
      <c r="F166" s="222"/>
      <c r="G166" s="222"/>
      <c r="H166" s="222"/>
      <c r="I166" s="222"/>
      <c r="J166" s="222"/>
      <c r="K166" s="222"/>
    </row>
    <row r="167" spans="2:11" ht="15.75" customHeight="1" x14ac:dyDescent="0.25">
      <c r="B167" s="222"/>
      <c r="C167" s="232"/>
      <c r="D167" s="222"/>
      <c r="E167" s="222"/>
      <c r="F167" s="222"/>
      <c r="G167" s="222"/>
      <c r="H167" s="222"/>
      <c r="I167" s="222"/>
      <c r="J167" s="222"/>
      <c r="K167" s="222"/>
    </row>
    <row r="168" spans="2:11" ht="15.75" customHeight="1" x14ac:dyDescent="0.25">
      <c r="B168" s="222"/>
      <c r="C168" s="232"/>
      <c r="D168" s="222"/>
      <c r="E168" s="222"/>
      <c r="F168" s="222"/>
      <c r="G168" s="222"/>
      <c r="H168" s="222"/>
      <c r="I168" s="222"/>
      <c r="J168" s="222"/>
      <c r="K168" s="222"/>
    </row>
    <row r="169" spans="2:11" ht="15.75" customHeight="1" x14ac:dyDescent="0.25">
      <c r="B169" s="222"/>
      <c r="C169" s="232"/>
      <c r="D169" s="222"/>
      <c r="E169" s="222"/>
      <c r="F169" s="222"/>
      <c r="G169" s="222"/>
      <c r="H169" s="222"/>
      <c r="I169" s="222"/>
      <c r="J169" s="222"/>
      <c r="K169" s="222"/>
    </row>
    <row r="170" spans="2:11" ht="15.75" customHeight="1" x14ac:dyDescent="0.25">
      <c r="B170" s="222"/>
      <c r="C170" s="232"/>
      <c r="D170" s="222"/>
      <c r="E170" s="222"/>
      <c r="F170" s="222"/>
      <c r="G170" s="222"/>
      <c r="H170" s="222"/>
      <c r="I170" s="222"/>
      <c r="J170" s="222"/>
      <c r="K170" s="222"/>
    </row>
    <row r="171" spans="2:11" ht="15.75" customHeight="1" x14ac:dyDescent="0.25">
      <c r="B171" s="222"/>
      <c r="C171" s="232"/>
      <c r="D171" s="222"/>
      <c r="E171" s="222"/>
      <c r="F171" s="222"/>
      <c r="G171" s="222"/>
      <c r="H171" s="222"/>
      <c r="I171" s="222"/>
      <c r="J171" s="222"/>
      <c r="K171" s="222"/>
    </row>
    <row r="172" spans="2:11" ht="15.75" customHeight="1" x14ac:dyDescent="0.25">
      <c r="B172" s="222"/>
      <c r="C172" s="232"/>
      <c r="D172" s="222"/>
      <c r="E172" s="222"/>
      <c r="F172" s="222"/>
      <c r="G172" s="222"/>
      <c r="H172" s="222"/>
      <c r="I172" s="222"/>
      <c r="J172" s="222"/>
      <c r="K172" s="222"/>
    </row>
    <row r="173" spans="2:11" ht="15.75" customHeight="1" x14ac:dyDescent="0.25">
      <c r="B173" s="222"/>
      <c r="C173" s="232"/>
      <c r="D173" s="222"/>
      <c r="E173" s="222"/>
      <c r="F173" s="222"/>
      <c r="G173" s="222"/>
      <c r="H173" s="222"/>
      <c r="I173" s="222"/>
      <c r="J173" s="222"/>
      <c r="K173" s="222"/>
    </row>
    <row r="174" spans="2:11" ht="15.75" customHeight="1" x14ac:dyDescent="0.25">
      <c r="B174" s="222"/>
      <c r="C174" s="232"/>
      <c r="D174" s="222"/>
      <c r="E174" s="222"/>
      <c r="F174" s="222"/>
      <c r="G174" s="222"/>
      <c r="H174" s="222"/>
      <c r="I174" s="222"/>
      <c r="J174" s="222"/>
      <c r="K174" s="222"/>
    </row>
    <row r="175" spans="2:11" ht="15.75" customHeight="1" x14ac:dyDescent="0.25">
      <c r="B175" s="222"/>
      <c r="C175" s="232"/>
      <c r="D175" s="222"/>
      <c r="E175" s="222"/>
      <c r="F175" s="222"/>
      <c r="G175" s="222"/>
      <c r="H175" s="222"/>
      <c r="I175" s="222"/>
      <c r="J175" s="222"/>
      <c r="K175" s="222"/>
    </row>
    <row r="176" spans="2:11" ht="15.75" customHeight="1" x14ac:dyDescent="0.25">
      <c r="B176" s="222"/>
      <c r="C176" s="232"/>
      <c r="D176" s="222"/>
      <c r="E176" s="222"/>
      <c r="F176" s="222"/>
      <c r="G176" s="222"/>
      <c r="H176" s="222"/>
      <c r="I176" s="222"/>
      <c r="J176" s="222"/>
      <c r="K176" s="222"/>
    </row>
    <row r="177" spans="2:11" ht="15.75" customHeight="1" x14ac:dyDescent="0.25">
      <c r="B177" s="222"/>
      <c r="C177" s="232"/>
      <c r="D177" s="222"/>
      <c r="E177" s="222"/>
      <c r="F177" s="222"/>
      <c r="G177" s="222"/>
      <c r="H177" s="222"/>
      <c r="I177" s="222"/>
      <c r="J177" s="222"/>
      <c r="K177" s="222"/>
    </row>
    <row r="178" spans="2:11" ht="15.75" customHeight="1" x14ac:dyDescent="0.25">
      <c r="B178" s="222"/>
      <c r="C178" s="232"/>
      <c r="D178" s="222"/>
      <c r="E178" s="222"/>
      <c r="F178" s="222"/>
      <c r="G178" s="222"/>
      <c r="H178" s="222"/>
      <c r="I178" s="222"/>
      <c r="J178" s="222"/>
      <c r="K178" s="222"/>
    </row>
    <row r="179" spans="2:11" ht="15.75" customHeight="1" x14ac:dyDescent="0.25">
      <c r="C179" s="232"/>
    </row>
    <row r="180" spans="2:11" ht="15.75" customHeight="1" x14ac:dyDescent="0.25">
      <c r="C180" s="232"/>
    </row>
    <row r="181" spans="2:11" ht="15.75" customHeight="1" x14ac:dyDescent="0.25">
      <c r="C181" s="232"/>
    </row>
    <row r="182" spans="2:11" ht="15.75" customHeight="1" x14ac:dyDescent="0.25">
      <c r="C182" s="232"/>
    </row>
    <row r="183" spans="2:11" ht="15.75" customHeight="1" x14ac:dyDescent="0.25">
      <c r="C183" s="232"/>
    </row>
    <row r="184" spans="2:11" ht="15.75" customHeight="1" x14ac:dyDescent="0.25">
      <c r="C184" s="232"/>
    </row>
    <row r="185" spans="2:11" ht="15.75" customHeight="1" x14ac:dyDescent="0.25">
      <c r="C185" s="232"/>
    </row>
    <row r="186" spans="2:11" ht="15.75" customHeight="1" x14ac:dyDescent="0.25">
      <c r="C186" s="232"/>
    </row>
    <row r="187" spans="2:11" ht="15.75" customHeight="1" x14ac:dyDescent="0.25">
      <c r="C187" s="232"/>
    </row>
    <row r="188" spans="2:11" ht="15.75" customHeight="1" x14ac:dyDescent="0.25">
      <c r="C188" s="232"/>
    </row>
    <row r="189" spans="2:11" ht="15.75" customHeight="1" x14ac:dyDescent="0.25">
      <c r="C189" s="232"/>
    </row>
    <row r="190" spans="2:11" ht="15.75" customHeight="1" x14ac:dyDescent="0.25">
      <c r="C190" s="232"/>
    </row>
    <row r="191" spans="2:11" ht="15.75" customHeight="1" x14ac:dyDescent="0.25">
      <c r="C191" s="232"/>
    </row>
    <row r="192" spans="2:11" ht="15.75" customHeight="1" x14ac:dyDescent="0.25">
      <c r="C192" s="232"/>
    </row>
    <row r="193" spans="3:3" ht="15.75" customHeight="1" x14ac:dyDescent="0.25">
      <c r="C193" s="232"/>
    </row>
    <row r="194" spans="3:3" ht="15.75" customHeight="1" x14ac:dyDescent="0.25">
      <c r="C194" s="232"/>
    </row>
    <row r="195" spans="3:3" ht="15.75" customHeight="1" x14ac:dyDescent="0.25">
      <c r="C195" s="232"/>
    </row>
    <row r="196" spans="3:3" ht="15.75" customHeight="1" x14ac:dyDescent="0.25">
      <c r="C196" s="232"/>
    </row>
    <row r="197" spans="3:3" ht="15.75" customHeight="1" x14ac:dyDescent="0.25">
      <c r="C197" s="232"/>
    </row>
    <row r="198" spans="3:3" ht="15.75" customHeight="1" x14ac:dyDescent="0.25">
      <c r="C198" s="232"/>
    </row>
    <row r="199" spans="3:3" ht="15.75" customHeight="1" x14ac:dyDescent="0.25">
      <c r="C199" s="232"/>
    </row>
    <row r="200" spans="3:3" ht="15.75" customHeight="1" x14ac:dyDescent="0.25">
      <c r="C200" s="232"/>
    </row>
    <row r="201" spans="3:3" ht="15.75" customHeight="1" x14ac:dyDescent="0.25">
      <c r="C201" s="232"/>
    </row>
    <row r="202" spans="3:3" ht="15.75" customHeight="1" x14ac:dyDescent="0.25">
      <c r="C202" s="232"/>
    </row>
    <row r="203" spans="3:3" ht="15.75" customHeight="1" x14ac:dyDescent="0.25">
      <c r="C203" s="232"/>
    </row>
    <row r="204" spans="3:3" ht="15.75" customHeight="1" x14ac:dyDescent="0.25">
      <c r="C204" s="232"/>
    </row>
    <row r="205" spans="3:3" ht="15.75" customHeight="1" x14ac:dyDescent="0.25">
      <c r="C205" s="232"/>
    </row>
    <row r="206" spans="3:3" ht="15.75" customHeight="1" x14ac:dyDescent="0.25">
      <c r="C206" s="232"/>
    </row>
    <row r="207" spans="3:3" ht="15.75" customHeight="1" x14ac:dyDescent="0.25">
      <c r="C207" s="232"/>
    </row>
    <row r="208" spans="3:3" ht="15.75" customHeight="1" x14ac:dyDescent="0.25">
      <c r="C208" s="232"/>
    </row>
    <row r="209" spans="3:3" ht="15.75" customHeight="1" x14ac:dyDescent="0.25">
      <c r="C209" s="232"/>
    </row>
    <row r="210" spans="3:3" ht="15.75" customHeight="1" x14ac:dyDescent="0.25">
      <c r="C210" s="232"/>
    </row>
    <row r="211" spans="3:3" ht="15.75" customHeight="1" x14ac:dyDescent="0.25">
      <c r="C211" s="232"/>
    </row>
    <row r="212" spans="3:3" ht="15.75" customHeight="1" x14ac:dyDescent="0.25">
      <c r="C212" s="232"/>
    </row>
    <row r="213" spans="3:3" ht="15.75" customHeight="1" x14ac:dyDescent="0.25">
      <c r="C213" s="232"/>
    </row>
    <row r="214" spans="3:3" ht="15.75" customHeight="1" x14ac:dyDescent="0.25">
      <c r="C214" s="232"/>
    </row>
    <row r="215" spans="3:3" ht="15.75" customHeight="1" x14ac:dyDescent="0.25">
      <c r="C215" s="232"/>
    </row>
    <row r="216" spans="3:3" ht="15.75" customHeight="1" x14ac:dyDescent="0.25">
      <c r="C216" s="232"/>
    </row>
    <row r="217" spans="3:3" ht="15.75" customHeight="1" x14ac:dyDescent="0.25">
      <c r="C217" s="232"/>
    </row>
    <row r="218" spans="3:3" ht="15.75" customHeight="1" x14ac:dyDescent="0.25">
      <c r="C218" s="232"/>
    </row>
    <row r="219" spans="3:3" ht="15.75" customHeight="1" x14ac:dyDescent="0.25">
      <c r="C219" s="232"/>
    </row>
    <row r="220" spans="3:3" ht="15.75" customHeight="1" x14ac:dyDescent="0.25">
      <c r="C220" s="232"/>
    </row>
    <row r="221" spans="3:3" ht="15.75" customHeight="1" x14ac:dyDescent="0.25">
      <c r="C221" s="232"/>
    </row>
    <row r="222" spans="3:3" ht="15.75" customHeight="1" x14ac:dyDescent="0.25">
      <c r="C222" s="232"/>
    </row>
    <row r="223" spans="3:3" ht="15.75" customHeight="1" x14ac:dyDescent="0.25">
      <c r="C223" s="232"/>
    </row>
    <row r="224" spans="3:3" ht="15.75" customHeight="1" x14ac:dyDescent="0.25">
      <c r="C224" s="232"/>
    </row>
    <row r="225" spans="3:3" ht="15.75" customHeight="1" x14ac:dyDescent="0.25">
      <c r="C225" s="232"/>
    </row>
    <row r="226" spans="3:3" ht="15.75" customHeight="1" x14ac:dyDescent="0.25">
      <c r="C226" s="232"/>
    </row>
    <row r="227" spans="3:3" ht="15.75" customHeight="1" x14ac:dyDescent="0.25">
      <c r="C227" s="232"/>
    </row>
    <row r="228" spans="3:3" ht="15.75" customHeight="1" x14ac:dyDescent="0.25">
      <c r="C228" s="232"/>
    </row>
    <row r="229" spans="3:3" ht="15.75" customHeight="1" x14ac:dyDescent="0.25">
      <c r="C229" s="232"/>
    </row>
    <row r="230" spans="3:3" ht="15.75" customHeight="1" x14ac:dyDescent="0.25">
      <c r="C230" s="232"/>
    </row>
    <row r="231" spans="3:3" ht="15.75" customHeight="1" x14ac:dyDescent="0.25">
      <c r="C231" s="232"/>
    </row>
    <row r="232" spans="3:3" ht="15.75" customHeight="1" x14ac:dyDescent="0.25">
      <c r="C232" s="232"/>
    </row>
    <row r="233" spans="3:3" ht="15.75" customHeight="1" x14ac:dyDescent="0.25">
      <c r="C233" s="232"/>
    </row>
    <row r="234" spans="3:3" ht="15.75" customHeight="1" x14ac:dyDescent="0.25">
      <c r="C234" s="232"/>
    </row>
    <row r="235" spans="3:3" ht="15.75" customHeight="1" x14ac:dyDescent="0.25">
      <c r="C235" s="232"/>
    </row>
    <row r="236" spans="3:3" ht="15.75" customHeight="1" x14ac:dyDescent="0.25">
      <c r="C236" s="232"/>
    </row>
    <row r="237" spans="3:3" ht="15.75" customHeight="1" x14ac:dyDescent="0.25">
      <c r="C237" s="232"/>
    </row>
    <row r="238" spans="3:3" ht="15.75" customHeight="1" x14ac:dyDescent="0.25">
      <c r="C238" s="232"/>
    </row>
    <row r="239" spans="3:3" ht="15.75" customHeight="1" x14ac:dyDescent="0.25">
      <c r="C239" s="232"/>
    </row>
    <row r="240" spans="3:3" ht="15.75" customHeight="1" x14ac:dyDescent="0.25">
      <c r="C240" s="232"/>
    </row>
    <row r="241" spans="3:3" ht="15.75" customHeight="1" x14ac:dyDescent="0.25">
      <c r="C241" s="232"/>
    </row>
    <row r="242" spans="3:3" ht="15.75" customHeight="1" x14ac:dyDescent="0.25">
      <c r="C242" s="232"/>
    </row>
    <row r="243" spans="3:3" ht="15.75" customHeight="1" x14ac:dyDescent="0.25">
      <c r="C243" s="232"/>
    </row>
    <row r="244" spans="3:3" ht="15.75" customHeight="1" x14ac:dyDescent="0.25">
      <c r="C244" s="232"/>
    </row>
    <row r="245" spans="3:3" ht="15.75" customHeight="1" x14ac:dyDescent="0.25">
      <c r="C245" s="232"/>
    </row>
    <row r="246" spans="3:3" ht="15.75" customHeight="1" x14ac:dyDescent="0.25">
      <c r="C246" s="232"/>
    </row>
    <row r="247" spans="3:3" ht="15.75" customHeight="1" x14ac:dyDescent="0.25">
      <c r="C247" s="232"/>
    </row>
    <row r="248" spans="3:3" ht="15.75" customHeight="1" x14ac:dyDescent="0.25">
      <c r="C248" s="232"/>
    </row>
    <row r="249" spans="3:3" ht="15.75" customHeight="1" x14ac:dyDescent="0.25">
      <c r="C249" s="232"/>
    </row>
    <row r="250" spans="3:3" ht="15.75" customHeight="1" x14ac:dyDescent="0.25">
      <c r="C250" s="232"/>
    </row>
    <row r="251" spans="3:3" ht="15.75" customHeight="1" x14ac:dyDescent="0.25">
      <c r="C251" s="232"/>
    </row>
    <row r="252" spans="3:3" ht="15.75" customHeight="1" x14ac:dyDescent="0.25">
      <c r="C252" s="232"/>
    </row>
    <row r="253" spans="3:3" ht="15.75" customHeight="1" x14ac:dyDescent="0.25">
      <c r="C253" s="232"/>
    </row>
    <row r="254" spans="3:3" ht="15.75" customHeight="1" x14ac:dyDescent="0.25">
      <c r="C254" s="232"/>
    </row>
    <row r="255" spans="3:3" ht="15.75" customHeight="1" x14ac:dyDescent="0.25">
      <c r="C255" s="232"/>
    </row>
    <row r="256" spans="3:3" ht="15.75" customHeight="1" x14ac:dyDescent="0.25">
      <c r="C256" s="232"/>
    </row>
    <row r="257" spans="3:3" ht="15.75" customHeight="1" x14ac:dyDescent="0.25">
      <c r="C257" s="232"/>
    </row>
    <row r="258" spans="3:3" ht="15.75" customHeight="1" x14ac:dyDescent="0.25">
      <c r="C258" s="232"/>
    </row>
    <row r="259" spans="3:3" ht="15.75" customHeight="1" x14ac:dyDescent="0.25">
      <c r="C259" s="232"/>
    </row>
    <row r="260" spans="3:3" ht="15.75" customHeight="1" x14ac:dyDescent="0.25">
      <c r="C260" s="232"/>
    </row>
    <row r="261" spans="3:3" ht="15.75" customHeight="1" x14ac:dyDescent="0.25">
      <c r="C261" s="232"/>
    </row>
    <row r="262" spans="3:3" ht="15.75" customHeight="1" x14ac:dyDescent="0.25">
      <c r="C262" s="232"/>
    </row>
    <row r="263" spans="3:3" ht="15.75" customHeight="1" x14ac:dyDescent="0.25">
      <c r="C263" s="232"/>
    </row>
    <row r="264" spans="3:3" ht="15.75" customHeight="1" x14ac:dyDescent="0.25">
      <c r="C264" s="232"/>
    </row>
    <row r="265" spans="3:3" ht="15.75" customHeight="1" x14ac:dyDescent="0.25">
      <c r="C265" s="232"/>
    </row>
    <row r="266" spans="3:3" ht="15.75" customHeight="1" x14ac:dyDescent="0.25">
      <c r="C266" s="232"/>
    </row>
    <row r="267" spans="3:3" ht="15.75" customHeight="1" x14ac:dyDescent="0.25">
      <c r="C267" s="232"/>
    </row>
    <row r="268" spans="3:3" ht="15.75" customHeight="1" x14ac:dyDescent="0.25">
      <c r="C268" s="232"/>
    </row>
    <row r="269" spans="3:3" ht="15.75" customHeight="1" x14ac:dyDescent="0.25">
      <c r="C269" s="232"/>
    </row>
    <row r="270" spans="3:3" ht="15.75" customHeight="1" x14ac:dyDescent="0.25">
      <c r="C270" s="232"/>
    </row>
    <row r="271" spans="3:3" ht="15.75" customHeight="1" x14ac:dyDescent="0.25">
      <c r="C271" s="232"/>
    </row>
    <row r="272" spans="3:3" ht="15.75" customHeight="1" x14ac:dyDescent="0.25">
      <c r="C272" s="232"/>
    </row>
    <row r="273" spans="3:3" ht="15.75" customHeight="1" x14ac:dyDescent="0.25">
      <c r="C273" s="232"/>
    </row>
    <row r="274" spans="3:3" ht="15.75" customHeight="1" x14ac:dyDescent="0.25">
      <c r="C274" s="232"/>
    </row>
    <row r="275" spans="3:3" ht="15.75" customHeight="1" x14ac:dyDescent="0.25">
      <c r="C275" s="232"/>
    </row>
    <row r="276" spans="3:3" ht="15.75" customHeight="1" x14ac:dyDescent="0.25">
      <c r="C276" s="232"/>
    </row>
    <row r="277" spans="3:3" ht="15.75" customHeight="1" x14ac:dyDescent="0.25">
      <c r="C277" s="232"/>
    </row>
    <row r="278" spans="3:3" ht="15.75" customHeight="1" x14ac:dyDescent="0.25">
      <c r="C278" s="232"/>
    </row>
    <row r="279" spans="3:3" ht="15.75" customHeight="1" x14ac:dyDescent="0.25">
      <c r="C279" s="232"/>
    </row>
    <row r="280" spans="3:3" ht="15.75" customHeight="1" x14ac:dyDescent="0.25">
      <c r="C280" s="232"/>
    </row>
    <row r="281" spans="3:3" ht="15.75" customHeight="1" x14ac:dyDescent="0.25">
      <c r="C281" s="232"/>
    </row>
    <row r="282" spans="3:3" ht="15.75" customHeight="1" x14ac:dyDescent="0.25">
      <c r="C282" s="232"/>
    </row>
    <row r="283" spans="3:3" ht="15.75" customHeight="1" x14ac:dyDescent="0.25">
      <c r="C283" s="232"/>
    </row>
    <row r="284" spans="3:3" ht="15.75" customHeight="1" x14ac:dyDescent="0.25">
      <c r="C284" s="232"/>
    </row>
    <row r="285" spans="3:3" ht="15.75" customHeight="1" x14ac:dyDescent="0.25">
      <c r="C285" s="232"/>
    </row>
    <row r="286" spans="3:3" ht="15.75" customHeight="1" x14ac:dyDescent="0.25">
      <c r="C286" s="232"/>
    </row>
    <row r="287" spans="3:3" ht="15.75" customHeight="1" x14ac:dyDescent="0.25">
      <c r="C287" s="232"/>
    </row>
    <row r="288" spans="3:3" ht="15.75" customHeight="1" x14ac:dyDescent="0.25">
      <c r="C288" s="232"/>
    </row>
    <row r="289" spans="3:3" ht="15.75" customHeight="1" x14ac:dyDescent="0.25">
      <c r="C289" s="232"/>
    </row>
    <row r="290" spans="3:3" ht="15.75" customHeight="1" x14ac:dyDescent="0.25">
      <c r="C290" s="232"/>
    </row>
    <row r="291" spans="3:3" ht="15.75" customHeight="1" x14ac:dyDescent="0.25">
      <c r="C291" s="232"/>
    </row>
    <row r="292" spans="3:3" ht="15.75" customHeight="1" x14ac:dyDescent="0.25">
      <c r="C292" s="232"/>
    </row>
    <row r="293" spans="3:3" ht="15.75" customHeight="1" x14ac:dyDescent="0.25">
      <c r="C293" s="232"/>
    </row>
    <row r="294" spans="3:3" ht="15.75" customHeight="1" x14ac:dyDescent="0.25">
      <c r="C294" s="232"/>
    </row>
    <row r="295" spans="3:3" ht="15.75" customHeight="1" x14ac:dyDescent="0.25">
      <c r="C295" s="232"/>
    </row>
    <row r="296" spans="3:3" ht="15.75" customHeight="1" x14ac:dyDescent="0.25">
      <c r="C296" s="232"/>
    </row>
    <row r="297" spans="3:3" ht="15.75" customHeight="1" x14ac:dyDescent="0.25">
      <c r="C297" s="232"/>
    </row>
    <row r="298" spans="3:3" ht="15.75" customHeight="1" x14ac:dyDescent="0.25">
      <c r="C298" s="232"/>
    </row>
    <row r="299" spans="3:3" ht="15.75" customHeight="1" x14ac:dyDescent="0.25">
      <c r="C299" s="232"/>
    </row>
    <row r="300" spans="3:3" ht="15.75" customHeight="1" x14ac:dyDescent="0.25">
      <c r="C300" s="232"/>
    </row>
    <row r="301" spans="3:3" ht="15.75" customHeight="1" x14ac:dyDescent="0.25">
      <c r="C301" s="232"/>
    </row>
    <row r="302" spans="3:3" ht="15.75" customHeight="1" x14ac:dyDescent="0.25">
      <c r="C302" s="232"/>
    </row>
    <row r="303" spans="3:3" ht="15.75" customHeight="1" x14ac:dyDescent="0.25">
      <c r="C303" s="232"/>
    </row>
    <row r="304" spans="3:3" ht="15.75" customHeight="1" x14ac:dyDescent="0.25">
      <c r="C304" s="232"/>
    </row>
    <row r="305" spans="3:3" ht="15.75" customHeight="1" x14ac:dyDescent="0.25">
      <c r="C305" s="232"/>
    </row>
    <row r="306" spans="3:3" ht="15.75" customHeight="1" x14ac:dyDescent="0.25">
      <c r="C306" s="232"/>
    </row>
    <row r="307" spans="3:3" ht="15.75" customHeight="1" x14ac:dyDescent="0.25">
      <c r="C307" s="232"/>
    </row>
    <row r="308" spans="3:3" ht="15.75" customHeight="1" x14ac:dyDescent="0.25">
      <c r="C308" s="232"/>
    </row>
    <row r="309" spans="3:3" ht="15.75" customHeight="1" x14ac:dyDescent="0.25">
      <c r="C309" s="232"/>
    </row>
    <row r="310" spans="3:3" ht="15.75" customHeight="1" x14ac:dyDescent="0.25">
      <c r="C310" s="232"/>
    </row>
    <row r="311" spans="3:3" ht="15.75" customHeight="1" x14ac:dyDescent="0.25">
      <c r="C311" s="232"/>
    </row>
    <row r="312" spans="3:3" ht="15.75" customHeight="1" x14ac:dyDescent="0.25">
      <c r="C312" s="232"/>
    </row>
    <row r="313" spans="3:3" ht="15.75" customHeight="1" x14ac:dyDescent="0.25">
      <c r="C313" s="232"/>
    </row>
    <row r="314" spans="3:3" ht="15.75" customHeight="1" x14ac:dyDescent="0.25">
      <c r="C314" s="232"/>
    </row>
    <row r="315" spans="3:3" ht="15.75" customHeight="1" x14ac:dyDescent="0.25">
      <c r="C315" s="232"/>
    </row>
    <row r="316" spans="3:3" ht="15.75" customHeight="1" x14ac:dyDescent="0.25">
      <c r="C316" s="232"/>
    </row>
    <row r="317" spans="3:3" ht="15.75" customHeight="1" x14ac:dyDescent="0.25">
      <c r="C317" s="232"/>
    </row>
    <row r="318" spans="3:3" ht="15.75" customHeight="1" x14ac:dyDescent="0.25">
      <c r="C318" s="232"/>
    </row>
    <row r="319" spans="3:3" ht="15.75" customHeight="1" x14ac:dyDescent="0.25">
      <c r="C319" s="232"/>
    </row>
    <row r="320" spans="3:3" ht="15.75" customHeight="1" x14ac:dyDescent="0.25">
      <c r="C320" s="232"/>
    </row>
    <row r="321" spans="3:3" ht="15.75" customHeight="1" x14ac:dyDescent="0.25">
      <c r="C321" s="232"/>
    </row>
    <row r="322" spans="3:3" ht="15.75" customHeight="1" x14ac:dyDescent="0.25">
      <c r="C322" s="232"/>
    </row>
    <row r="323" spans="3:3" ht="15.75" customHeight="1" x14ac:dyDescent="0.25">
      <c r="C323" s="232"/>
    </row>
    <row r="324" spans="3:3" ht="15.75" customHeight="1" x14ac:dyDescent="0.25">
      <c r="C324" s="232"/>
    </row>
    <row r="325" spans="3:3" ht="15.75" customHeight="1" x14ac:dyDescent="0.25">
      <c r="C325" s="232"/>
    </row>
    <row r="326" spans="3:3" ht="15.75" customHeight="1" x14ac:dyDescent="0.25">
      <c r="C326" s="232"/>
    </row>
    <row r="327" spans="3:3" ht="15.75" customHeight="1" x14ac:dyDescent="0.25">
      <c r="C327" s="232"/>
    </row>
    <row r="328" spans="3:3" ht="15.75" customHeight="1" x14ac:dyDescent="0.25">
      <c r="C328" s="232"/>
    </row>
    <row r="329" spans="3:3" ht="15.75" customHeight="1" x14ac:dyDescent="0.25">
      <c r="C329" s="232"/>
    </row>
    <row r="330" spans="3:3" ht="15.75" customHeight="1" x14ac:dyDescent="0.25">
      <c r="C330" s="232"/>
    </row>
    <row r="331" spans="3:3" ht="15.75" customHeight="1" x14ac:dyDescent="0.25">
      <c r="C331" s="232"/>
    </row>
    <row r="332" spans="3:3" ht="15.75" customHeight="1" x14ac:dyDescent="0.25">
      <c r="C332" s="232"/>
    </row>
    <row r="333" spans="3:3" ht="15.75" customHeight="1" x14ac:dyDescent="0.25">
      <c r="C333" s="232"/>
    </row>
    <row r="334" spans="3:3" ht="15.75" customHeight="1" x14ac:dyDescent="0.25">
      <c r="C334" s="232"/>
    </row>
    <row r="335" spans="3:3" ht="15.75" customHeight="1" x14ac:dyDescent="0.25">
      <c r="C335" s="232"/>
    </row>
    <row r="336" spans="3:3" ht="15.75" customHeight="1" x14ac:dyDescent="0.25">
      <c r="C336" s="232"/>
    </row>
    <row r="337" spans="3:3" ht="15.75" customHeight="1" x14ac:dyDescent="0.25">
      <c r="C337" s="232"/>
    </row>
    <row r="338" spans="3:3" ht="15.75" customHeight="1" x14ac:dyDescent="0.25">
      <c r="C338" s="232"/>
    </row>
    <row r="339" spans="3:3" ht="15.75" customHeight="1" x14ac:dyDescent="0.25">
      <c r="C339" s="232"/>
    </row>
    <row r="340" spans="3:3" ht="15.75" customHeight="1" x14ac:dyDescent="0.25">
      <c r="C340" s="232"/>
    </row>
    <row r="341" spans="3:3" ht="15.75" customHeight="1" x14ac:dyDescent="0.25">
      <c r="C341" s="232"/>
    </row>
    <row r="342" spans="3:3" ht="15.75" customHeight="1" x14ac:dyDescent="0.25">
      <c r="C342" s="232"/>
    </row>
    <row r="343" spans="3:3" ht="15.75" customHeight="1" x14ac:dyDescent="0.25">
      <c r="C343" s="232"/>
    </row>
    <row r="344" spans="3:3" ht="15.75" customHeight="1" x14ac:dyDescent="0.25">
      <c r="C344" s="232"/>
    </row>
    <row r="345" spans="3:3" ht="15.75" customHeight="1" x14ac:dyDescent="0.25">
      <c r="C345" s="232"/>
    </row>
    <row r="346" spans="3:3" ht="15.75" customHeight="1" x14ac:dyDescent="0.25">
      <c r="C346" s="232"/>
    </row>
    <row r="347" spans="3:3" ht="15.75" customHeight="1" x14ac:dyDescent="0.25">
      <c r="C347" s="232"/>
    </row>
    <row r="348" spans="3:3" ht="15.75" customHeight="1" x14ac:dyDescent="0.25">
      <c r="C348" s="232"/>
    </row>
    <row r="349" spans="3:3" ht="15.75" customHeight="1" x14ac:dyDescent="0.25">
      <c r="C349" s="232"/>
    </row>
    <row r="350" spans="3:3" ht="15.75" customHeight="1" x14ac:dyDescent="0.25">
      <c r="C350" s="232"/>
    </row>
    <row r="351" spans="3:3" ht="15.75" customHeight="1" x14ac:dyDescent="0.25">
      <c r="C351" s="232"/>
    </row>
    <row r="352" spans="3:3" ht="15.75" customHeight="1" x14ac:dyDescent="0.25">
      <c r="C352" s="232"/>
    </row>
    <row r="353" spans="3:3" ht="15.75" customHeight="1" x14ac:dyDescent="0.25">
      <c r="C353" s="232"/>
    </row>
    <row r="354" spans="3:3" ht="15.75" customHeight="1" x14ac:dyDescent="0.25">
      <c r="C354" s="232"/>
    </row>
    <row r="355" spans="3:3" ht="15.75" customHeight="1" x14ac:dyDescent="0.25">
      <c r="C355" s="232"/>
    </row>
    <row r="356" spans="3:3" ht="15.75" customHeight="1" x14ac:dyDescent="0.25">
      <c r="C356" s="232"/>
    </row>
    <row r="357" spans="3:3" ht="15.75" customHeight="1" x14ac:dyDescent="0.25">
      <c r="C357" s="232"/>
    </row>
    <row r="358" spans="3:3" ht="15.75" customHeight="1" x14ac:dyDescent="0.25">
      <c r="C358" s="232"/>
    </row>
    <row r="359" spans="3:3" ht="15.75" customHeight="1" x14ac:dyDescent="0.25">
      <c r="C359" s="232"/>
    </row>
    <row r="360" spans="3:3" ht="15.75" customHeight="1" x14ac:dyDescent="0.25">
      <c r="C360" s="232"/>
    </row>
    <row r="361" spans="3:3" ht="15.75" customHeight="1" x14ac:dyDescent="0.25">
      <c r="C361" s="232"/>
    </row>
    <row r="362" spans="3:3" ht="15.75" customHeight="1" x14ac:dyDescent="0.25">
      <c r="C362" s="232"/>
    </row>
    <row r="363" spans="3:3" ht="15.75" customHeight="1" x14ac:dyDescent="0.25">
      <c r="C363" s="232"/>
    </row>
    <row r="364" spans="3:3" ht="15.75" customHeight="1" x14ac:dyDescent="0.25">
      <c r="C364" s="232"/>
    </row>
    <row r="365" spans="3:3" ht="15.75" customHeight="1" x14ac:dyDescent="0.25">
      <c r="C365" s="232"/>
    </row>
    <row r="366" spans="3:3" ht="15.75" customHeight="1" x14ac:dyDescent="0.25">
      <c r="C366" s="232"/>
    </row>
    <row r="367" spans="3:3" ht="15.75" customHeight="1" x14ac:dyDescent="0.25">
      <c r="C367" s="232"/>
    </row>
    <row r="368" spans="3:3" ht="15.75" customHeight="1" x14ac:dyDescent="0.25">
      <c r="C368" s="232"/>
    </row>
    <row r="369" spans="3:3" ht="15.75" customHeight="1" x14ac:dyDescent="0.25">
      <c r="C369" s="232"/>
    </row>
    <row r="370" spans="3:3" ht="15.75" customHeight="1" x14ac:dyDescent="0.25">
      <c r="C370" s="232"/>
    </row>
    <row r="371" spans="3:3" ht="15.75" customHeight="1" x14ac:dyDescent="0.25">
      <c r="C371" s="232"/>
    </row>
    <row r="372" spans="3:3" ht="15.75" customHeight="1" x14ac:dyDescent="0.25">
      <c r="C372" s="232"/>
    </row>
    <row r="373" spans="3:3" ht="15.75" customHeight="1" x14ac:dyDescent="0.25">
      <c r="C373" s="232"/>
    </row>
    <row r="374" spans="3:3" ht="15.75" customHeight="1" x14ac:dyDescent="0.25">
      <c r="C374" s="232"/>
    </row>
    <row r="375" spans="3:3" ht="15.75" customHeight="1" x14ac:dyDescent="0.25">
      <c r="C375" s="232"/>
    </row>
    <row r="376" spans="3:3" ht="15.75" customHeight="1" x14ac:dyDescent="0.25">
      <c r="C376" s="232"/>
    </row>
    <row r="377" spans="3:3" ht="15.75" customHeight="1" x14ac:dyDescent="0.25">
      <c r="C377" s="232"/>
    </row>
    <row r="378" spans="3:3" ht="15.75" customHeight="1" x14ac:dyDescent="0.25">
      <c r="C378" s="232"/>
    </row>
    <row r="379" spans="3:3" ht="15.75" customHeight="1" x14ac:dyDescent="0.25">
      <c r="C379" s="232"/>
    </row>
    <row r="380" spans="3:3" ht="15.75" customHeight="1" x14ac:dyDescent="0.25">
      <c r="C380" s="232"/>
    </row>
    <row r="381" spans="3:3" ht="15.75" customHeight="1" x14ac:dyDescent="0.25">
      <c r="C381" s="232"/>
    </row>
    <row r="382" spans="3:3" ht="15.75" customHeight="1" x14ac:dyDescent="0.25">
      <c r="C382" s="232"/>
    </row>
    <row r="383" spans="3:3" ht="15.75" customHeight="1" x14ac:dyDescent="0.25">
      <c r="C383" s="232"/>
    </row>
    <row r="384" spans="3:3" ht="15.75" customHeight="1" x14ac:dyDescent="0.25">
      <c r="C384" s="232"/>
    </row>
    <row r="385" spans="3:3" ht="15.75" customHeight="1" x14ac:dyDescent="0.25">
      <c r="C385" s="232"/>
    </row>
    <row r="386" spans="3:3" ht="15.75" customHeight="1" x14ac:dyDescent="0.25">
      <c r="C386" s="232"/>
    </row>
    <row r="387" spans="3:3" ht="15.75" customHeight="1" x14ac:dyDescent="0.25">
      <c r="C387" s="232"/>
    </row>
    <row r="388" spans="3:3" ht="15.75" customHeight="1" x14ac:dyDescent="0.25">
      <c r="C388" s="232"/>
    </row>
    <row r="389" spans="3:3" ht="15.75" customHeight="1" x14ac:dyDescent="0.25">
      <c r="C389" s="232"/>
    </row>
    <row r="390" spans="3:3" ht="15.75" customHeight="1" x14ac:dyDescent="0.25">
      <c r="C390" s="232"/>
    </row>
    <row r="391" spans="3:3" ht="15.75" customHeight="1" x14ac:dyDescent="0.25">
      <c r="C391" s="232"/>
    </row>
    <row r="392" spans="3:3" ht="15.75" customHeight="1" x14ac:dyDescent="0.25">
      <c r="C392" s="232"/>
    </row>
    <row r="393" spans="3:3" ht="15.75" customHeight="1" x14ac:dyDescent="0.25">
      <c r="C393" s="232"/>
    </row>
    <row r="394" spans="3:3" ht="15.75" customHeight="1" x14ac:dyDescent="0.25">
      <c r="C394" s="232"/>
    </row>
    <row r="395" spans="3:3" ht="15.75" customHeight="1" x14ac:dyDescent="0.25">
      <c r="C395" s="232"/>
    </row>
    <row r="396" spans="3:3" ht="15.75" customHeight="1" x14ac:dyDescent="0.25">
      <c r="C396" s="232"/>
    </row>
    <row r="397" spans="3:3" ht="15.75" customHeight="1" x14ac:dyDescent="0.25">
      <c r="C397" s="232"/>
    </row>
    <row r="398" spans="3:3" ht="15.75" customHeight="1" x14ac:dyDescent="0.25">
      <c r="C398" s="232"/>
    </row>
    <row r="399" spans="3:3" ht="15.75" customHeight="1" x14ac:dyDescent="0.25">
      <c r="C399" s="232"/>
    </row>
    <row r="400" spans="3:3" ht="15.75" customHeight="1" x14ac:dyDescent="0.25">
      <c r="C400" s="232"/>
    </row>
    <row r="401" spans="3:3" ht="15.75" customHeight="1" x14ac:dyDescent="0.25">
      <c r="C401" s="232"/>
    </row>
    <row r="402" spans="3:3" ht="15.75" customHeight="1" x14ac:dyDescent="0.25">
      <c r="C402" s="232"/>
    </row>
    <row r="403" spans="3:3" ht="15.75" customHeight="1" x14ac:dyDescent="0.25">
      <c r="C403" s="232"/>
    </row>
    <row r="404" spans="3:3" ht="15.75" customHeight="1" x14ac:dyDescent="0.25">
      <c r="C404" s="232"/>
    </row>
    <row r="405" spans="3:3" ht="15.75" customHeight="1" x14ac:dyDescent="0.25">
      <c r="C405" s="232"/>
    </row>
    <row r="406" spans="3:3" ht="15.75" customHeight="1" x14ac:dyDescent="0.25">
      <c r="C406" s="232"/>
    </row>
    <row r="407" spans="3:3" ht="15.75" customHeight="1" x14ac:dyDescent="0.25">
      <c r="C407" s="232"/>
    </row>
    <row r="408" spans="3:3" ht="15.75" customHeight="1" x14ac:dyDescent="0.25">
      <c r="C408" s="232"/>
    </row>
    <row r="409" spans="3:3" ht="15.75" customHeight="1" x14ac:dyDescent="0.25">
      <c r="C409" s="232"/>
    </row>
    <row r="410" spans="3:3" ht="15.75" customHeight="1" x14ac:dyDescent="0.25">
      <c r="C410" s="232"/>
    </row>
    <row r="411" spans="3:3" ht="15.75" customHeight="1" x14ac:dyDescent="0.25">
      <c r="C411" s="232"/>
    </row>
    <row r="412" spans="3:3" ht="15.75" customHeight="1" x14ac:dyDescent="0.25">
      <c r="C412" s="232"/>
    </row>
    <row r="413" spans="3:3" ht="15.75" customHeight="1" x14ac:dyDescent="0.25">
      <c r="C413" s="232"/>
    </row>
    <row r="414" spans="3:3" ht="15.75" customHeight="1" x14ac:dyDescent="0.25">
      <c r="C414" s="232"/>
    </row>
    <row r="415" spans="3:3" ht="15.75" customHeight="1" x14ac:dyDescent="0.25">
      <c r="C415" s="232"/>
    </row>
    <row r="416" spans="3:3" ht="15.75" customHeight="1" x14ac:dyDescent="0.25">
      <c r="C416" s="232"/>
    </row>
    <row r="417" spans="3:3" ht="15.75" customHeight="1" x14ac:dyDescent="0.25">
      <c r="C417" s="232"/>
    </row>
    <row r="418" spans="3:3" ht="15.75" customHeight="1" x14ac:dyDescent="0.25">
      <c r="C418" s="232"/>
    </row>
    <row r="419" spans="3:3" ht="15.75" customHeight="1" x14ac:dyDescent="0.25">
      <c r="C419" s="232"/>
    </row>
    <row r="420" spans="3:3" ht="15.75" customHeight="1" x14ac:dyDescent="0.25">
      <c r="C420" s="232"/>
    </row>
    <row r="421" spans="3:3" ht="15.75" customHeight="1" x14ac:dyDescent="0.25">
      <c r="C421" s="232"/>
    </row>
    <row r="422" spans="3:3" ht="15.75" customHeight="1" x14ac:dyDescent="0.25">
      <c r="C422" s="232"/>
    </row>
    <row r="423" spans="3:3" ht="15.75" customHeight="1" x14ac:dyDescent="0.25">
      <c r="C423" s="232"/>
    </row>
    <row r="424" spans="3:3" ht="15.75" customHeight="1" x14ac:dyDescent="0.25">
      <c r="C424" s="232"/>
    </row>
    <row r="425" spans="3:3" ht="15.75" customHeight="1" x14ac:dyDescent="0.25">
      <c r="C425" s="232"/>
    </row>
    <row r="426" spans="3:3" ht="15.75" customHeight="1" x14ac:dyDescent="0.25">
      <c r="C426" s="232"/>
    </row>
    <row r="427" spans="3:3" ht="15.75" customHeight="1" x14ac:dyDescent="0.25">
      <c r="C427" s="232"/>
    </row>
    <row r="428" spans="3:3" ht="15.75" customHeight="1" x14ac:dyDescent="0.25">
      <c r="C428" s="232"/>
    </row>
    <row r="429" spans="3:3" ht="15.75" customHeight="1" x14ac:dyDescent="0.25">
      <c r="C429" s="232"/>
    </row>
    <row r="430" spans="3:3" ht="15.75" customHeight="1" x14ac:dyDescent="0.25">
      <c r="C430" s="232"/>
    </row>
    <row r="431" spans="3:3" ht="15.75" customHeight="1" x14ac:dyDescent="0.25">
      <c r="C431" s="232"/>
    </row>
    <row r="432" spans="3:3" ht="15.75" customHeight="1" x14ac:dyDescent="0.25">
      <c r="C432" s="232"/>
    </row>
    <row r="433" spans="3:3" ht="15.75" customHeight="1" x14ac:dyDescent="0.25">
      <c r="C433" s="232"/>
    </row>
    <row r="434" spans="3:3" ht="15.75" customHeight="1" x14ac:dyDescent="0.25">
      <c r="C434" s="232"/>
    </row>
    <row r="435" spans="3:3" ht="15.75" customHeight="1" x14ac:dyDescent="0.25">
      <c r="C435" s="232"/>
    </row>
    <row r="436" spans="3:3" ht="15.75" customHeight="1" x14ac:dyDescent="0.25">
      <c r="C436" s="232"/>
    </row>
    <row r="437" spans="3:3" ht="15.75" customHeight="1" x14ac:dyDescent="0.25">
      <c r="C437" s="232"/>
    </row>
    <row r="438" spans="3:3" ht="15.75" customHeight="1" x14ac:dyDescent="0.25">
      <c r="C438" s="232"/>
    </row>
    <row r="439" spans="3:3" ht="15.75" customHeight="1" x14ac:dyDescent="0.25">
      <c r="C439" s="232"/>
    </row>
    <row r="440" spans="3:3" ht="15.75" customHeight="1" x14ac:dyDescent="0.25">
      <c r="C440" s="232"/>
    </row>
    <row r="441" spans="3:3" ht="15.75" customHeight="1" x14ac:dyDescent="0.25">
      <c r="C441" s="232"/>
    </row>
    <row r="442" spans="3:3" ht="15.75" customHeight="1" x14ac:dyDescent="0.25">
      <c r="C442" s="232"/>
    </row>
    <row r="443" spans="3:3" ht="15.75" customHeight="1" x14ac:dyDescent="0.25">
      <c r="C443" s="232"/>
    </row>
    <row r="444" spans="3:3" ht="15.75" customHeight="1" x14ac:dyDescent="0.25">
      <c r="C444" s="232"/>
    </row>
    <row r="445" spans="3:3" ht="15.75" customHeight="1" x14ac:dyDescent="0.25">
      <c r="C445" s="232"/>
    </row>
    <row r="446" spans="3:3" ht="15.75" customHeight="1" x14ac:dyDescent="0.25">
      <c r="C446" s="232"/>
    </row>
    <row r="447" spans="3:3" ht="15.75" customHeight="1" x14ac:dyDescent="0.25">
      <c r="C447" s="232"/>
    </row>
    <row r="448" spans="3:3" ht="15.75" customHeight="1" x14ac:dyDescent="0.25">
      <c r="C448" s="232"/>
    </row>
    <row r="449" spans="3:3" ht="15.75" customHeight="1" x14ac:dyDescent="0.25">
      <c r="C449" s="232"/>
    </row>
    <row r="450" spans="3:3" ht="15.75" customHeight="1" x14ac:dyDescent="0.25">
      <c r="C450" s="232"/>
    </row>
    <row r="451" spans="3:3" ht="15.75" customHeight="1" x14ac:dyDescent="0.25">
      <c r="C451" s="232"/>
    </row>
    <row r="452" spans="3:3" ht="15.75" customHeight="1" x14ac:dyDescent="0.25">
      <c r="C452" s="232"/>
    </row>
    <row r="453" spans="3:3" ht="15.75" customHeight="1" x14ac:dyDescent="0.25">
      <c r="C453" s="232"/>
    </row>
    <row r="454" spans="3:3" ht="15.75" customHeight="1" x14ac:dyDescent="0.25">
      <c r="C454" s="232"/>
    </row>
    <row r="455" spans="3:3" ht="15.75" customHeight="1" x14ac:dyDescent="0.25">
      <c r="C455" s="232"/>
    </row>
    <row r="456" spans="3:3" ht="15.75" customHeight="1" x14ac:dyDescent="0.25">
      <c r="C456" s="232"/>
    </row>
    <row r="457" spans="3:3" ht="15.75" customHeight="1" x14ac:dyDescent="0.25">
      <c r="C457" s="232"/>
    </row>
    <row r="458" spans="3:3" ht="15.75" customHeight="1" x14ac:dyDescent="0.25">
      <c r="C458" s="232"/>
    </row>
    <row r="459" spans="3:3" ht="15.75" customHeight="1" x14ac:dyDescent="0.25">
      <c r="C459" s="232"/>
    </row>
    <row r="460" spans="3:3" ht="15.75" customHeight="1" x14ac:dyDescent="0.25">
      <c r="C460" s="232"/>
    </row>
    <row r="461" spans="3:3" ht="15.75" customHeight="1" x14ac:dyDescent="0.25">
      <c r="C461" s="232"/>
    </row>
    <row r="462" spans="3:3" ht="15.75" customHeight="1" x14ac:dyDescent="0.25">
      <c r="C462" s="232"/>
    </row>
    <row r="463" spans="3:3" ht="15.75" customHeight="1" x14ac:dyDescent="0.25">
      <c r="C463" s="232"/>
    </row>
    <row r="464" spans="3:3" ht="15.75" customHeight="1" x14ac:dyDescent="0.25">
      <c r="C464" s="232"/>
    </row>
    <row r="465" spans="3:3" ht="15.75" customHeight="1" x14ac:dyDescent="0.25">
      <c r="C465" s="232"/>
    </row>
    <row r="466" spans="3:3" ht="15.75" customHeight="1" x14ac:dyDescent="0.25">
      <c r="C466" s="232"/>
    </row>
    <row r="467" spans="3:3" ht="15.75" customHeight="1" x14ac:dyDescent="0.25">
      <c r="C467" s="232"/>
    </row>
    <row r="468" spans="3:3" ht="15.75" customHeight="1" x14ac:dyDescent="0.25">
      <c r="C468" s="232"/>
    </row>
    <row r="469" spans="3:3" ht="15.75" customHeight="1" x14ac:dyDescent="0.25">
      <c r="C469" s="232"/>
    </row>
    <row r="470" spans="3:3" ht="15.75" customHeight="1" x14ac:dyDescent="0.25">
      <c r="C470" s="232"/>
    </row>
    <row r="471" spans="3:3" ht="15.75" customHeight="1" x14ac:dyDescent="0.25">
      <c r="C471" s="232"/>
    </row>
    <row r="472" spans="3:3" ht="15.75" customHeight="1" x14ac:dyDescent="0.25">
      <c r="C472" s="232"/>
    </row>
    <row r="473" spans="3:3" ht="15.75" customHeight="1" x14ac:dyDescent="0.25">
      <c r="C473" s="232"/>
    </row>
    <row r="474" spans="3:3" ht="15.75" customHeight="1" x14ac:dyDescent="0.25">
      <c r="C474" s="232"/>
    </row>
    <row r="475" spans="3:3" ht="15.75" customHeight="1" x14ac:dyDescent="0.25">
      <c r="C475" s="232"/>
    </row>
    <row r="476" spans="3:3" ht="15.75" customHeight="1" x14ac:dyDescent="0.25">
      <c r="C476" s="232"/>
    </row>
    <row r="477" spans="3:3" ht="15.75" customHeight="1" x14ac:dyDescent="0.25">
      <c r="C477" s="232"/>
    </row>
    <row r="478" spans="3:3" ht="15.75" customHeight="1" x14ac:dyDescent="0.25">
      <c r="C478" s="232"/>
    </row>
    <row r="479" spans="3:3" ht="15.75" customHeight="1" x14ac:dyDescent="0.25">
      <c r="C479" s="232"/>
    </row>
    <row r="480" spans="3:3" ht="15.75" customHeight="1" x14ac:dyDescent="0.25">
      <c r="C480" s="232"/>
    </row>
    <row r="481" spans="3:3" ht="15.75" customHeight="1" x14ac:dyDescent="0.25">
      <c r="C481" s="232"/>
    </row>
    <row r="482" spans="3:3" ht="15.75" customHeight="1" x14ac:dyDescent="0.25">
      <c r="C482" s="232"/>
    </row>
    <row r="483" spans="3:3" ht="15.75" customHeight="1" x14ac:dyDescent="0.25">
      <c r="C483" s="232"/>
    </row>
    <row r="484" spans="3:3" ht="15.75" customHeight="1" x14ac:dyDescent="0.25">
      <c r="C484" s="232"/>
    </row>
    <row r="485" spans="3:3" ht="15.75" customHeight="1" x14ac:dyDescent="0.25">
      <c r="C485" s="232"/>
    </row>
    <row r="486" spans="3:3" ht="15.75" customHeight="1" x14ac:dyDescent="0.25">
      <c r="C486" s="232"/>
    </row>
    <row r="487" spans="3:3" ht="15.75" customHeight="1" x14ac:dyDescent="0.25">
      <c r="C487" s="232"/>
    </row>
    <row r="488" spans="3:3" ht="15.75" customHeight="1" x14ac:dyDescent="0.25">
      <c r="C488" s="232"/>
    </row>
    <row r="489" spans="3:3" ht="15.75" customHeight="1" x14ac:dyDescent="0.25">
      <c r="C489" s="232"/>
    </row>
    <row r="490" spans="3:3" ht="15.75" customHeight="1" x14ac:dyDescent="0.25">
      <c r="C490" s="232"/>
    </row>
    <row r="491" spans="3:3" ht="15.75" customHeight="1" x14ac:dyDescent="0.25">
      <c r="C491" s="232"/>
    </row>
    <row r="492" spans="3:3" ht="15.75" customHeight="1" x14ac:dyDescent="0.25">
      <c r="C492" s="232"/>
    </row>
    <row r="493" spans="3:3" ht="15.75" customHeight="1" x14ac:dyDescent="0.25">
      <c r="C493" s="232"/>
    </row>
    <row r="494" spans="3:3" ht="15.75" customHeight="1" x14ac:dyDescent="0.25">
      <c r="C494" s="232"/>
    </row>
    <row r="495" spans="3:3" ht="15.75" customHeight="1" x14ac:dyDescent="0.25">
      <c r="C495" s="232"/>
    </row>
    <row r="496" spans="3:3" ht="15.75" customHeight="1" x14ac:dyDescent="0.25">
      <c r="C496" s="232"/>
    </row>
    <row r="497" spans="3:3" ht="15.75" customHeight="1" x14ac:dyDescent="0.25">
      <c r="C497" s="232"/>
    </row>
    <row r="498" spans="3:3" ht="15.75" customHeight="1" x14ac:dyDescent="0.25">
      <c r="C498" s="232"/>
    </row>
    <row r="499" spans="3:3" ht="15.75" customHeight="1" x14ac:dyDescent="0.25">
      <c r="C499" s="232"/>
    </row>
    <row r="500" spans="3:3" ht="15.75" customHeight="1" x14ac:dyDescent="0.25">
      <c r="C500" s="232"/>
    </row>
    <row r="501" spans="3:3" ht="15.75" customHeight="1" x14ac:dyDescent="0.25">
      <c r="C501" s="232"/>
    </row>
    <row r="502" spans="3:3" ht="15.75" customHeight="1" x14ac:dyDescent="0.25">
      <c r="C502" s="232"/>
    </row>
    <row r="503" spans="3:3" ht="15.75" customHeight="1" x14ac:dyDescent="0.25">
      <c r="C503" s="232"/>
    </row>
    <row r="504" spans="3:3" ht="15.75" customHeight="1" x14ac:dyDescent="0.25">
      <c r="C504" s="232"/>
    </row>
    <row r="505" spans="3:3" ht="15.75" customHeight="1" x14ac:dyDescent="0.25">
      <c r="C505" s="232"/>
    </row>
    <row r="506" spans="3:3" ht="15.75" customHeight="1" x14ac:dyDescent="0.25">
      <c r="C506" s="232"/>
    </row>
    <row r="507" spans="3:3" ht="15.75" customHeight="1" x14ac:dyDescent="0.25">
      <c r="C507" s="232"/>
    </row>
    <row r="508" spans="3:3" ht="15.75" customHeight="1" x14ac:dyDescent="0.25">
      <c r="C508" s="232"/>
    </row>
    <row r="509" spans="3:3" ht="15.75" customHeight="1" x14ac:dyDescent="0.25">
      <c r="C509" s="232"/>
    </row>
    <row r="510" spans="3:3" ht="15.75" customHeight="1" x14ac:dyDescent="0.25">
      <c r="C510" s="232"/>
    </row>
    <row r="511" spans="3:3" ht="15.75" customHeight="1" x14ac:dyDescent="0.25">
      <c r="C511" s="232"/>
    </row>
    <row r="512" spans="3:3" ht="15.75" customHeight="1" x14ac:dyDescent="0.25">
      <c r="C512" s="232"/>
    </row>
    <row r="513" spans="3:3" ht="15.75" customHeight="1" x14ac:dyDescent="0.25">
      <c r="C513" s="232"/>
    </row>
    <row r="514" spans="3:3" ht="15.75" customHeight="1" x14ac:dyDescent="0.25">
      <c r="C514" s="232"/>
    </row>
    <row r="515" spans="3:3" ht="15.75" customHeight="1" x14ac:dyDescent="0.25">
      <c r="C515" s="232"/>
    </row>
    <row r="516" spans="3:3" ht="15.75" customHeight="1" x14ac:dyDescent="0.25">
      <c r="C516" s="232"/>
    </row>
    <row r="517" spans="3:3" ht="15.75" customHeight="1" x14ac:dyDescent="0.25">
      <c r="C517" s="232"/>
    </row>
    <row r="518" spans="3:3" ht="15.75" customHeight="1" x14ac:dyDescent="0.25">
      <c r="C518" s="232"/>
    </row>
    <row r="519" spans="3:3" ht="15.75" customHeight="1" x14ac:dyDescent="0.25">
      <c r="C519" s="232"/>
    </row>
    <row r="520" spans="3:3" ht="15.75" customHeight="1" x14ac:dyDescent="0.25">
      <c r="C520" s="232"/>
    </row>
    <row r="521" spans="3:3" ht="15.75" customHeight="1" x14ac:dyDescent="0.25">
      <c r="C521" s="232"/>
    </row>
    <row r="522" spans="3:3" ht="15.75" customHeight="1" x14ac:dyDescent="0.25">
      <c r="C522" s="232"/>
    </row>
    <row r="523" spans="3:3" ht="15.75" customHeight="1" x14ac:dyDescent="0.25">
      <c r="C523" s="232"/>
    </row>
    <row r="524" spans="3:3" ht="15.75" customHeight="1" x14ac:dyDescent="0.25">
      <c r="C524" s="232"/>
    </row>
    <row r="525" spans="3:3" ht="15.75" customHeight="1" x14ac:dyDescent="0.25">
      <c r="C525" s="232"/>
    </row>
    <row r="526" spans="3:3" ht="15.75" customHeight="1" x14ac:dyDescent="0.25">
      <c r="C526" s="232"/>
    </row>
    <row r="527" spans="3:3" ht="15.75" customHeight="1" x14ac:dyDescent="0.25">
      <c r="C527" s="232"/>
    </row>
    <row r="528" spans="3:3" ht="15.75" customHeight="1" x14ac:dyDescent="0.25">
      <c r="C528" s="232"/>
    </row>
    <row r="529" spans="3:3" ht="15.75" customHeight="1" x14ac:dyDescent="0.25">
      <c r="C529" s="232"/>
    </row>
    <row r="530" spans="3:3" ht="15.75" customHeight="1" x14ac:dyDescent="0.25">
      <c r="C530" s="232"/>
    </row>
    <row r="531" spans="3:3" ht="15.75" customHeight="1" x14ac:dyDescent="0.25">
      <c r="C531" s="232"/>
    </row>
    <row r="532" spans="3:3" ht="15.75" customHeight="1" x14ac:dyDescent="0.25">
      <c r="C532" s="232"/>
    </row>
    <row r="533" spans="3:3" ht="15.75" customHeight="1" x14ac:dyDescent="0.25">
      <c r="C533" s="232"/>
    </row>
    <row r="534" spans="3:3" ht="15.75" customHeight="1" x14ac:dyDescent="0.25">
      <c r="C534" s="232"/>
    </row>
    <row r="535" spans="3:3" ht="15.75" customHeight="1" x14ac:dyDescent="0.25">
      <c r="C535" s="232"/>
    </row>
    <row r="536" spans="3:3" ht="15.75" customHeight="1" x14ac:dyDescent="0.25">
      <c r="C536" s="232"/>
    </row>
    <row r="537" spans="3:3" ht="15.75" customHeight="1" x14ac:dyDescent="0.25">
      <c r="C537" s="232"/>
    </row>
    <row r="538" spans="3:3" ht="15.75" customHeight="1" x14ac:dyDescent="0.25">
      <c r="C538" s="232"/>
    </row>
    <row r="539" spans="3:3" ht="15.75" customHeight="1" x14ac:dyDescent="0.25">
      <c r="C539" s="232"/>
    </row>
    <row r="540" spans="3:3" ht="15.75" customHeight="1" x14ac:dyDescent="0.25">
      <c r="C540" s="232"/>
    </row>
    <row r="541" spans="3:3" ht="15.75" customHeight="1" x14ac:dyDescent="0.25">
      <c r="C541" s="232"/>
    </row>
    <row r="542" spans="3:3" ht="15.75" customHeight="1" x14ac:dyDescent="0.25">
      <c r="C542" s="232"/>
    </row>
    <row r="543" spans="3:3" ht="15.75" customHeight="1" x14ac:dyDescent="0.25">
      <c r="C543" s="232"/>
    </row>
    <row r="544" spans="3:3" ht="15.75" customHeight="1" x14ac:dyDescent="0.25">
      <c r="C544" s="232"/>
    </row>
    <row r="545" spans="3:3" ht="15.75" customHeight="1" x14ac:dyDescent="0.25">
      <c r="C545" s="232"/>
    </row>
    <row r="546" spans="3:3" ht="15.75" customHeight="1" x14ac:dyDescent="0.25">
      <c r="C546" s="232"/>
    </row>
    <row r="547" spans="3:3" ht="15.75" customHeight="1" x14ac:dyDescent="0.25">
      <c r="C547" s="232"/>
    </row>
    <row r="548" spans="3:3" ht="15.75" customHeight="1" x14ac:dyDescent="0.25">
      <c r="C548" s="232"/>
    </row>
    <row r="549" spans="3:3" ht="15.75" customHeight="1" x14ac:dyDescent="0.25">
      <c r="C549" s="232"/>
    </row>
    <row r="550" spans="3:3" ht="15.75" customHeight="1" x14ac:dyDescent="0.25">
      <c r="C550" s="232"/>
    </row>
    <row r="551" spans="3:3" ht="15.75" customHeight="1" x14ac:dyDescent="0.25">
      <c r="C551" s="232"/>
    </row>
    <row r="552" spans="3:3" ht="15.75" customHeight="1" x14ac:dyDescent="0.25">
      <c r="C552" s="232"/>
    </row>
    <row r="553" spans="3:3" ht="15.75" customHeight="1" x14ac:dyDescent="0.25">
      <c r="C553" s="232"/>
    </row>
    <row r="554" spans="3:3" ht="15.75" customHeight="1" x14ac:dyDescent="0.25">
      <c r="C554" s="232"/>
    </row>
    <row r="555" spans="3:3" ht="15.75" customHeight="1" x14ac:dyDescent="0.25">
      <c r="C555" s="232"/>
    </row>
    <row r="556" spans="3:3" ht="15.75" customHeight="1" x14ac:dyDescent="0.25">
      <c r="C556" s="232"/>
    </row>
    <row r="557" spans="3:3" ht="15.75" customHeight="1" x14ac:dyDescent="0.25">
      <c r="C557" s="232"/>
    </row>
    <row r="558" spans="3:3" ht="15.75" customHeight="1" x14ac:dyDescent="0.25">
      <c r="C558" s="232"/>
    </row>
    <row r="559" spans="3:3" ht="15.75" customHeight="1" x14ac:dyDescent="0.25">
      <c r="C559" s="232"/>
    </row>
    <row r="560" spans="3:3" ht="15.75" customHeight="1" x14ac:dyDescent="0.25">
      <c r="C560" s="232"/>
    </row>
    <row r="561" spans="3:3" ht="15.75" customHeight="1" x14ac:dyDescent="0.25">
      <c r="C561" s="232"/>
    </row>
    <row r="562" spans="3:3" ht="15.75" customHeight="1" x14ac:dyDescent="0.25">
      <c r="C562" s="232"/>
    </row>
    <row r="563" spans="3:3" ht="15.75" customHeight="1" x14ac:dyDescent="0.25">
      <c r="C563" s="232"/>
    </row>
    <row r="564" spans="3:3" ht="15.75" customHeight="1" x14ac:dyDescent="0.25">
      <c r="C564" s="232"/>
    </row>
    <row r="565" spans="3:3" ht="15.75" customHeight="1" x14ac:dyDescent="0.25">
      <c r="C565" s="232"/>
    </row>
    <row r="566" spans="3:3" ht="15.75" customHeight="1" x14ac:dyDescent="0.25">
      <c r="C566" s="232"/>
    </row>
    <row r="567" spans="3:3" ht="15.75" customHeight="1" x14ac:dyDescent="0.25">
      <c r="C567" s="232"/>
    </row>
    <row r="568" spans="3:3" ht="15.75" customHeight="1" x14ac:dyDescent="0.25">
      <c r="C568" s="232"/>
    </row>
    <row r="569" spans="3:3" ht="15.75" customHeight="1" x14ac:dyDescent="0.25">
      <c r="C569" s="232"/>
    </row>
    <row r="570" spans="3:3" ht="15.75" customHeight="1" x14ac:dyDescent="0.25">
      <c r="C570" s="232"/>
    </row>
    <row r="571" spans="3:3" ht="15.75" customHeight="1" x14ac:dyDescent="0.25">
      <c r="C571" s="232"/>
    </row>
    <row r="572" spans="3:3" ht="15.75" customHeight="1" x14ac:dyDescent="0.25">
      <c r="C572" s="232"/>
    </row>
    <row r="573" spans="3:3" ht="15.75" customHeight="1" x14ac:dyDescent="0.25">
      <c r="C573" s="232"/>
    </row>
    <row r="574" spans="3:3" ht="15.75" customHeight="1" x14ac:dyDescent="0.25">
      <c r="C574" s="232"/>
    </row>
    <row r="575" spans="3:3" ht="15.75" customHeight="1" x14ac:dyDescent="0.25">
      <c r="C575" s="232"/>
    </row>
    <row r="576" spans="3:3" ht="15.75" customHeight="1" x14ac:dyDescent="0.25">
      <c r="C576" s="232"/>
    </row>
    <row r="577" spans="3:3" ht="15.75" customHeight="1" x14ac:dyDescent="0.25">
      <c r="C577" s="232"/>
    </row>
    <row r="578" spans="3:3" ht="15.75" customHeight="1" x14ac:dyDescent="0.25">
      <c r="C578" s="232"/>
    </row>
    <row r="579" spans="3:3" ht="15.75" customHeight="1" x14ac:dyDescent="0.25">
      <c r="C579" s="232"/>
    </row>
    <row r="580" spans="3:3" ht="15.75" customHeight="1" x14ac:dyDescent="0.25">
      <c r="C580" s="232"/>
    </row>
    <row r="581" spans="3:3" ht="15.75" customHeight="1" x14ac:dyDescent="0.25">
      <c r="C581" s="232"/>
    </row>
    <row r="582" spans="3:3" ht="15.75" customHeight="1" x14ac:dyDescent="0.25">
      <c r="C582" s="232"/>
    </row>
    <row r="583" spans="3:3" ht="15.75" customHeight="1" x14ac:dyDescent="0.25">
      <c r="C583" s="232"/>
    </row>
    <row r="584" spans="3:3" ht="15.75" customHeight="1" x14ac:dyDescent="0.25">
      <c r="C584" s="232"/>
    </row>
    <row r="585" spans="3:3" ht="15.75" customHeight="1" x14ac:dyDescent="0.25">
      <c r="C585" s="232"/>
    </row>
    <row r="586" spans="3:3" ht="15.75" customHeight="1" x14ac:dyDescent="0.25">
      <c r="C586" s="232"/>
    </row>
    <row r="587" spans="3:3" ht="15.75" customHeight="1" x14ac:dyDescent="0.25">
      <c r="C587" s="232"/>
    </row>
    <row r="588" spans="3:3" ht="15.75" customHeight="1" x14ac:dyDescent="0.25">
      <c r="C588" s="232"/>
    </row>
    <row r="589" spans="3:3" ht="15.75" customHeight="1" x14ac:dyDescent="0.25">
      <c r="C589" s="232"/>
    </row>
    <row r="590" spans="3:3" ht="15.75" customHeight="1" x14ac:dyDescent="0.25">
      <c r="C590" s="232"/>
    </row>
    <row r="591" spans="3:3" ht="15.75" customHeight="1" x14ac:dyDescent="0.25">
      <c r="C591" s="232"/>
    </row>
    <row r="592" spans="3:3" ht="15.75" customHeight="1" x14ac:dyDescent="0.25">
      <c r="C592" s="232"/>
    </row>
    <row r="593" spans="3:3" ht="15.75" customHeight="1" x14ac:dyDescent="0.25">
      <c r="C593" s="232"/>
    </row>
    <row r="594" spans="3:3" ht="15.75" customHeight="1" x14ac:dyDescent="0.25">
      <c r="C594" s="232"/>
    </row>
    <row r="595" spans="3:3" ht="15.75" customHeight="1" x14ac:dyDescent="0.25">
      <c r="C595" s="232"/>
    </row>
    <row r="596" spans="3:3" ht="15.75" customHeight="1" x14ac:dyDescent="0.25">
      <c r="C596" s="232"/>
    </row>
    <row r="597" spans="3:3" ht="15.75" customHeight="1" x14ac:dyDescent="0.25">
      <c r="C597" s="232"/>
    </row>
    <row r="598" spans="3:3" ht="15.75" customHeight="1" x14ac:dyDescent="0.25">
      <c r="C598" s="232"/>
    </row>
    <row r="599" spans="3:3" ht="15.75" customHeight="1" x14ac:dyDescent="0.25">
      <c r="C599" s="232"/>
    </row>
    <row r="600" spans="3:3" ht="15.75" customHeight="1" x14ac:dyDescent="0.25">
      <c r="C600" s="232"/>
    </row>
    <row r="601" spans="3:3" ht="15.75" customHeight="1" x14ac:dyDescent="0.25">
      <c r="C601" s="232"/>
    </row>
    <row r="602" spans="3:3" ht="15.75" customHeight="1" x14ac:dyDescent="0.25">
      <c r="C602" s="232"/>
    </row>
    <row r="603" spans="3:3" ht="15.75" customHeight="1" x14ac:dyDescent="0.25">
      <c r="C603" s="232"/>
    </row>
    <row r="604" spans="3:3" ht="15.75" customHeight="1" x14ac:dyDescent="0.25">
      <c r="C604" s="232"/>
    </row>
    <row r="605" spans="3:3" ht="15.75" customHeight="1" x14ac:dyDescent="0.25">
      <c r="C605" s="232"/>
    </row>
    <row r="606" spans="3:3" ht="15.75" customHeight="1" x14ac:dyDescent="0.25">
      <c r="C606" s="232"/>
    </row>
    <row r="607" spans="3:3" ht="15.75" customHeight="1" x14ac:dyDescent="0.25">
      <c r="C607" s="232"/>
    </row>
    <row r="608" spans="3:3" ht="15.75" customHeight="1" x14ac:dyDescent="0.25">
      <c r="C608" s="232"/>
    </row>
    <row r="609" spans="3:3" ht="15.75" customHeight="1" x14ac:dyDescent="0.25">
      <c r="C609" s="232"/>
    </row>
    <row r="610" spans="3:3" ht="15.75" customHeight="1" x14ac:dyDescent="0.25">
      <c r="C610" s="232"/>
    </row>
    <row r="611" spans="3:3" ht="15.75" customHeight="1" x14ac:dyDescent="0.25">
      <c r="C611" s="232"/>
    </row>
    <row r="612" spans="3:3" ht="15.75" customHeight="1" x14ac:dyDescent="0.25">
      <c r="C612" s="232"/>
    </row>
    <row r="613" spans="3:3" ht="15.75" customHeight="1" x14ac:dyDescent="0.25">
      <c r="C613" s="232"/>
    </row>
    <row r="614" spans="3:3" ht="15.75" customHeight="1" x14ac:dyDescent="0.25">
      <c r="C614" s="232"/>
    </row>
    <row r="615" spans="3:3" ht="15.75" customHeight="1" x14ac:dyDescent="0.25">
      <c r="C615" s="232"/>
    </row>
    <row r="616" spans="3:3" ht="15.75" customHeight="1" x14ac:dyDescent="0.25">
      <c r="C616" s="232"/>
    </row>
    <row r="617" spans="3:3" ht="15.75" customHeight="1" x14ac:dyDescent="0.25">
      <c r="C617" s="232"/>
    </row>
    <row r="618" spans="3:3" ht="15.75" customHeight="1" x14ac:dyDescent="0.25">
      <c r="C618" s="232"/>
    </row>
    <row r="619" spans="3:3" ht="15.75" customHeight="1" x14ac:dyDescent="0.25">
      <c r="C619" s="232"/>
    </row>
    <row r="620" spans="3:3" ht="15.75" customHeight="1" x14ac:dyDescent="0.25">
      <c r="C620" s="232"/>
    </row>
    <row r="621" spans="3:3" ht="15.75" customHeight="1" x14ac:dyDescent="0.25">
      <c r="C621" s="232"/>
    </row>
    <row r="622" spans="3:3" ht="15.75" customHeight="1" x14ac:dyDescent="0.25">
      <c r="C622" s="232"/>
    </row>
    <row r="623" spans="3:3" ht="15.75" customHeight="1" x14ac:dyDescent="0.25">
      <c r="C623" s="232"/>
    </row>
    <row r="624" spans="3:3" ht="15.75" customHeight="1" x14ac:dyDescent="0.25">
      <c r="C624" s="232"/>
    </row>
    <row r="625" spans="3:3" ht="15.75" customHeight="1" x14ac:dyDescent="0.25">
      <c r="C625" s="232"/>
    </row>
    <row r="626" spans="3:3" ht="15.75" customHeight="1" x14ac:dyDescent="0.25">
      <c r="C626" s="232"/>
    </row>
    <row r="627" spans="3:3" ht="15.75" customHeight="1" x14ac:dyDescent="0.25">
      <c r="C627" s="232"/>
    </row>
    <row r="628" spans="3:3" ht="15.75" customHeight="1" x14ac:dyDescent="0.25">
      <c r="C628" s="232"/>
    </row>
    <row r="629" spans="3:3" ht="15.75" customHeight="1" x14ac:dyDescent="0.25">
      <c r="C629" s="232"/>
    </row>
    <row r="630" spans="3:3" ht="15.75" customHeight="1" x14ac:dyDescent="0.25">
      <c r="C630" s="232"/>
    </row>
    <row r="631" spans="3:3" ht="15.75" customHeight="1" x14ac:dyDescent="0.25">
      <c r="C631" s="232"/>
    </row>
    <row r="632" spans="3:3" ht="15.75" customHeight="1" x14ac:dyDescent="0.25">
      <c r="C632" s="232"/>
    </row>
    <row r="633" spans="3:3" ht="15.75" customHeight="1" x14ac:dyDescent="0.25">
      <c r="C633" s="232"/>
    </row>
    <row r="634" spans="3:3" ht="15.75" customHeight="1" x14ac:dyDescent="0.25">
      <c r="C634" s="232"/>
    </row>
    <row r="635" spans="3:3" ht="15.75" customHeight="1" x14ac:dyDescent="0.25">
      <c r="C635" s="232"/>
    </row>
    <row r="636" spans="3:3" ht="15.75" customHeight="1" x14ac:dyDescent="0.25">
      <c r="C636" s="232"/>
    </row>
    <row r="637" spans="3:3" ht="15.75" customHeight="1" x14ac:dyDescent="0.25">
      <c r="C637" s="232"/>
    </row>
    <row r="638" spans="3:3" ht="15.75" customHeight="1" x14ac:dyDescent="0.25">
      <c r="C638" s="232"/>
    </row>
    <row r="639" spans="3:3" ht="15.75" customHeight="1" x14ac:dyDescent="0.25">
      <c r="C639" s="232"/>
    </row>
    <row r="640" spans="3:3" ht="15.75" customHeight="1" x14ac:dyDescent="0.25">
      <c r="C640" s="232"/>
    </row>
    <row r="641" spans="3:3" ht="15.75" customHeight="1" x14ac:dyDescent="0.25">
      <c r="C641" s="232"/>
    </row>
    <row r="642" spans="3:3" ht="15.75" customHeight="1" x14ac:dyDescent="0.25">
      <c r="C642" s="232"/>
    </row>
    <row r="643" spans="3:3" ht="15.75" customHeight="1" x14ac:dyDescent="0.25">
      <c r="C643" s="232"/>
    </row>
    <row r="644" spans="3:3" ht="15.75" customHeight="1" x14ac:dyDescent="0.25">
      <c r="C644" s="232"/>
    </row>
    <row r="645" spans="3:3" ht="15.75" customHeight="1" x14ac:dyDescent="0.25">
      <c r="C645" s="232"/>
    </row>
    <row r="646" spans="3:3" ht="15.75" customHeight="1" x14ac:dyDescent="0.25">
      <c r="C646" s="232"/>
    </row>
    <row r="647" spans="3:3" ht="15.75" customHeight="1" x14ac:dyDescent="0.25">
      <c r="C647" s="232"/>
    </row>
    <row r="648" spans="3:3" ht="15.75" customHeight="1" x14ac:dyDescent="0.25">
      <c r="C648" s="232"/>
    </row>
    <row r="649" spans="3:3" ht="15.75" customHeight="1" x14ac:dyDescent="0.25">
      <c r="C649" s="232"/>
    </row>
    <row r="650" spans="3:3" ht="15.75" customHeight="1" x14ac:dyDescent="0.25">
      <c r="C650" s="232"/>
    </row>
    <row r="651" spans="3:3" ht="15.75" customHeight="1" x14ac:dyDescent="0.25">
      <c r="C651" s="232"/>
    </row>
    <row r="652" spans="3:3" ht="15.75" customHeight="1" x14ac:dyDescent="0.25">
      <c r="C652" s="232"/>
    </row>
    <row r="653" spans="3:3" ht="15.75" customHeight="1" x14ac:dyDescent="0.25">
      <c r="C653" s="232"/>
    </row>
    <row r="654" spans="3:3" ht="15.75" customHeight="1" x14ac:dyDescent="0.25">
      <c r="C654" s="232"/>
    </row>
    <row r="655" spans="3:3" ht="15.75" customHeight="1" x14ac:dyDescent="0.25">
      <c r="C655" s="232"/>
    </row>
    <row r="656" spans="3:3" ht="15.75" customHeight="1" x14ac:dyDescent="0.25">
      <c r="C656" s="232"/>
    </row>
    <row r="657" spans="3:3" ht="15.75" customHeight="1" x14ac:dyDescent="0.25">
      <c r="C657" s="232"/>
    </row>
    <row r="658" spans="3:3" ht="15.75" customHeight="1" x14ac:dyDescent="0.25">
      <c r="C658" s="232"/>
    </row>
    <row r="659" spans="3:3" ht="15.75" customHeight="1" x14ac:dyDescent="0.25">
      <c r="C659" s="232"/>
    </row>
    <row r="660" spans="3:3" ht="15.75" customHeight="1" x14ac:dyDescent="0.25">
      <c r="C660" s="232"/>
    </row>
    <row r="661" spans="3:3" ht="15.75" customHeight="1" x14ac:dyDescent="0.25">
      <c r="C661" s="232"/>
    </row>
    <row r="662" spans="3:3" ht="15.75" customHeight="1" x14ac:dyDescent="0.25">
      <c r="C662" s="232"/>
    </row>
    <row r="663" spans="3:3" ht="15.75" customHeight="1" x14ac:dyDescent="0.25">
      <c r="C663" s="232"/>
    </row>
    <row r="664" spans="3:3" ht="15.75" customHeight="1" x14ac:dyDescent="0.25">
      <c r="C664" s="232"/>
    </row>
    <row r="665" spans="3:3" ht="15.75" customHeight="1" x14ac:dyDescent="0.25">
      <c r="C665" s="232"/>
    </row>
    <row r="666" spans="3:3" ht="15.75" customHeight="1" x14ac:dyDescent="0.25">
      <c r="C666" s="232"/>
    </row>
    <row r="667" spans="3:3" ht="15.75" customHeight="1" x14ac:dyDescent="0.25">
      <c r="C667" s="232"/>
    </row>
    <row r="668" spans="3:3" ht="15.75" customHeight="1" x14ac:dyDescent="0.25">
      <c r="C668" s="232"/>
    </row>
    <row r="669" spans="3:3" ht="15.75" customHeight="1" x14ac:dyDescent="0.25">
      <c r="C669" s="232"/>
    </row>
    <row r="670" spans="3:3" ht="15.75" customHeight="1" x14ac:dyDescent="0.25">
      <c r="C670" s="232"/>
    </row>
    <row r="671" spans="3:3" ht="15.75" customHeight="1" x14ac:dyDescent="0.25">
      <c r="C671" s="232"/>
    </row>
    <row r="672" spans="3:3" ht="15.75" customHeight="1" x14ac:dyDescent="0.25">
      <c r="C672" s="232"/>
    </row>
    <row r="673" spans="3:3" ht="15.75" customHeight="1" x14ac:dyDescent="0.25">
      <c r="C673" s="232"/>
    </row>
    <row r="674" spans="3:3" ht="15.75" customHeight="1" x14ac:dyDescent="0.25">
      <c r="C674" s="232"/>
    </row>
    <row r="675" spans="3:3" ht="15.75" customHeight="1" x14ac:dyDescent="0.25">
      <c r="C675" s="232"/>
    </row>
    <row r="676" spans="3:3" ht="15.75" customHeight="1" x14ac:dyDescent="0.25">
      <c r="C676" s="232"/>
    </row>
    <row r="677" spans="3:3" ht="15.75" customHeight="1" x14ac:dyDescent="0.25">
      <c r="C677" s="232"/>
    </row>
    <row r="678" spans="3:3" ht="15.75" customHeight="1" x14ac:dyDescent="0.25">
      <c r="C678" s="232"/>
    </row>
    <row r="679" spans="3:3" ht="15.75" customHeight="1" x14ac:dyDescent="0.25">
      <c r="C679" s="232"/>
    </row>
    <row r="680" spans="3:3" ht="15.75" customHeight="1" x14ac:dyDescent="0.25">
      <c r="C680" s="232"/>
    </row>
    <row r="681" spans="3:3" ht="15.75" customHeight="1" x14ac:dyDescent="0.25">
      <c r="C681" s="232"/>
    </row>
    <row r="682" spans="3:3" ht="15.75" customHeight="1" x14ac:dyDescent="0.25">
      <c r="C682" s="232"/>
    </row>
    <row r="683" spans="3:3" ht="15.75" customHeight="1" x14ac:dyDescent="0.25">
      <c r="C683" s="232"/>
    </row>
    <row r="684" spans="3:3" ht="15.75" customHeight="1" x14ac:dyDescent="0.25">
      <c r="C684" s="232"/>
    </row>
    <row r="685" spans="3:3" ht="15.75" customHeight="1" x14ac:dyDescent="0.25">
      <c r="C685" s="232"/>
    </row>
    <row r="686" spans="3:3" ht="15.75" customHeight="1" x14ac:dyDescent="0.25">
      <c r="C686" s="232"/>
    </row>
    <row r="687" spans="3:3" ht="15.75" customHeight="1" x14ac:dyDescent="0.25">
      <c r="C687" s="232"/>
    </row>
    <row r="688" spans="3:3" ht="15.75" customHeight="1" x14ac:dyDescent="0.25">
      <c r="C688" s="232"/>
    </row>
    <row r="689" spans="3:3" ht="15.75" customHeight="1" x14ac:dyDescent="0.25">
      <c r="C689" s="232"/>
    </row>
    <row r="690" spans="3:3" ht="15.75" customHeight="1" x14ac:dyDescent="0.25">
      <c r="C690" s="232"/>
    </row>
    <row r="691" spans="3:3" ht="15.75" customHeight="1" x14ac:dyDescent="0.25">
      <c r="C691" s="232"/>
    </row>
    <row r="692" spans="3:3" ht="15.75" customHeight="1" x14ac:dyDescent="0.25">
      <c r="C692" s="232"/>
    </row>
    <row r="693" spans="3:3" ht="15.75" customHeight="1" x14ac:dyDescent="0.25">
      <c r="C693" s="232"/>
    </row>
    <row r="694" spans="3:3" ht="15.75" customHeight="1" x14ac:dyDescent="0.25">
      <c r="C694" s="232"/>
    </row>
    <row r="695" spans="3:3" ht="15.75" customHeight="1" x14ac:dyDescent="0.25">
      <c r="C695" s="232"/>
    </row>
    <row r="696" spans="3:3" ht="15.75" customHeight="1" x14ac:dyDescent="0.25">
      <c r="C696" s="232"/>
    </row>
    <row r="697" spans="3:3" ht="15.75" customHeight="1" x14ac:dyDescent="0.25">
      <c r="C697" s="232"/>
    </row>
    <row r="698" spans="3:3" ht="15.75" customHeight="1" x14ac:dyDescent="0.25">
      <c r="C698" s="232"/>
    </row>
    <row r="699" spans="3:3" ht="15.75" customHeight="1" x14ac:dyDescent="0.25">
      <c r="C699" s="232"/>
    </row>
    <row r="700" spans="3:3" ht="15.75" customHeight="1" x14ac:dyDescent="0.25">
      <c r="C700" s="232"/>
    </row>
    <row r="701" spans="3:3" ht="15.75" customHeight="1" x14ac:dyDescent="0.25">
      <c r="C701" s="232"/>
    </row>
    <row r="702" spans="3:3" ht="15.75" customHeight="1" x14ac:dyDescent="0.25">
      <c r="C702" s="232"/>
    </row>
    <row r="703" spans="3:3" ht="15.75" customHeight="1" x14ac:dyDescent="0.25">
      <c r="C703" s="232"/>
    </row>
    <row r="704" spans="3:3" ht="15.75" customHeight="1" x14ac:dyDescent="0.25">
      <c r="C704" s="232"/>
    </row>
    <row r="705" spans="3:3" ht="15.75" customHeight="1" x14ac:dyDescent="0.25">
      <c r="C705" s="232"/>
    </row>
    <row r="706" spans="3:3" ht="15.75" customHeight="1" x14ac:dyDescent="0.25">
      <c r="C706" s="232"/>
    </row>
    <row r="707" spans="3:3" ht="15.75" customHeight="1" x14ac:dyDescent="0.25">
      <c r="C707" s="232"/>
    </row>
    <row r="708" spans="3:3" ht="15.75" customHeight="1" x14ac:dyDescent="0.25">
      <c r="C708" s="232"/>
    </row>
    <row r="709" spans="3:3" ht="15.75" customHeight="1" x14ac:dyDescent="0.25">
      <c r="C709" s="232"/>
    </row>
    <row r="710" spans="3:3" ht="15.75" customHeight="1" x14ac:dyDescent="0.25">
      <c r="C710" s="232"/>
    </row>
    <row r="711" spans="3:3" ht="15.75" customHeight="1" x14ac:dyDescent="0.25">
      <c r="C711" s="232"/>
    </row>
    <row r="712" spans="3:3" ht="15.75" customHeight="1" x14ac:dyDescent="0.25">
      <c r="C712" s="232"/>
    </row>
    <row r="713" spans="3:3" ht="15.75" customHeight="1" x14ac:dyDescent="0.25">
      <c r="C713" s="232"/>
    </row>
    <row r="714" spans="3:3" ht="15.75" customHeight="1" x14ac:dyDescent="0.25">
      <c r="C714" s="232"/>
    </row>
    <row r="715" spans="3:3" ht="15.75" customHeight="1" x14ac:dyDescent="0.25">
      <c r="C715" s="232"/>
    </row>
    <row r="716" spans="3:3" ht="15.75" customHeight="1" x14ac:dyDescent="0.25">
      <c r="C716" s="232"/>
    </row>
    <row r="717" spans="3:3" ht="15.75" customHeight="1" x14ac:dyDescent="0.25">
      <c r="C717" s="232"/>
    </row>
    <row r="718" spans="3:3" ht="15.75" customHeight="1" x14ac:dyDescent="0.25">
      <c r="C718" s="232"/>
    </row>
    <row r="719" spans="3:3" ht="15.75" customHeight="1" x14ac:dyDescent="0.25">
      <c r="C719" s="232"/>
    </row>
    <row r="720" spans="3:3" ht="15.75" customHeight="1" x14ac:dyDescent="0.25">
      <c r="C720" s="232"/>
    </row>
    <row r="721" spans="3:3" ht="15.75" customHeight="1" x14ac:dyDescent="0.25">
      <c r="C721" s="232"/>
    </row>
    <row r="722" spans="3:3" ht="15.75" customHeight="1" x14ac:dyDescent="0.25">
      <c r="C722" s="232"/>
    </row>
    <row r="723" spans="3:3" ht="15.75" customHeight="1" x14ac:dyDescent="0.25">
      <c r="C723" s="232"/>
    </row>
    <row r="724" spans="3:3" ht="15.75" customHeight="1" x14ac:dyDescent="0.25">
      <c r="C724" s="232"/>
    </row>
    <row r="725" spans="3:3" ht="15.75" customHeight="1" x14ac:dyDescent="0.25">
      <c r="C725" s="232"/>
    </row>
    <row r="726" spans="3:3" ht="15.75" customHeight="1" x14ac:dyDescent="0.25">
      <c r="C726" s="232"/>
    </row>
    <row r="727" spans="3:3" ht="15.75" customHeight="1" x14ac:dyDescent="0.25">
      <c r="C727" s="232"/>
    </row>
    <row r="728" spans="3:3" ht="15.75" customHeight="1" x14ac:dyDescent="0.25">
      <c r="C728" s="232"/>
    </row>
    <row r="729" spans="3:3" ht="15.75" customHeight="1" x14ac:dyDescent="0.25">
      <c r="C729" s="232"/>
    </row>
    <row r="730" spans="3:3" ht="15.75" customHeight="1" x14ac:dyDescent="0.25">
      <c r="C730" s="232"/>
    </row>
    <row r="731" spans="3:3" ht="15.75" customHeight="1" x14ac:dyDescent="0.25">
      <c r="C731" s="232"/>
    </row>
    <row r="732" spans="3:3" ht="15.75" customHeight="1" x14ac:dyDescent="0.25">
      <c r="C732" s="232"/>
    </row>
    <row r="733" spans="3:3" ht="15.75" customHeight="1" x14ac:dyDescent="0.25">
      <c r="C733" s="232"/>
    </row>
    <row r="734" spans="3:3" ht="15.75" customHeight="1" x14ac:dyDescent="0.25">
      <c r="C734" s="232"/>
    </row>
    <row r="735" spans="3:3" ht="15.75" customHeight="1" x14ac:dyDescent="0.25">
      <c r="C735" s="232"/>
    </row>
    <row r="736" spans="3:3" ht="15.75" customHeight="1" x14ac:dyDescent="0.25">
      <c r="C736" s="232"/>
    </row>
    <row r="737" spans="3:3" ht="15.75" customHeight="1" x14ac:dyDescent="0.25">
      <c r="C737" s="232"/>
    </row>
    <row r="738" spans="3:3" ht="15.75" customHeight="1" x14ac:dyDescent="0.25">
      <c r="C738" s="232"/>
    </row>
    <row r="739" spans="3:3" ht="15.75" customHeight="1" x14ac:dyDescent="0.25">
      <c r="C739" s="232"/>
    </row>
    <row r="740" spans="3:3" ht="15.75" customHeight="1" x14ac:dyDescent="0.25">
      <c r="C740" s="232"/>
    </row>
    <row r="741" spans="3:3" ht="15.75" customHeight="1" x14ac:dyDescent="0.25">
      <c r="C741" s="232"/>
    </row>
    <row r="742" spans="3:3" ht="15.75" customHeight="1" x14ac:dyDescent="0.25">
      <c r="C742" s="232"/>
    </row>
    <row r="743" spans="3:3" ht="15.75" customHeight="1" x14ac:dyDescent="0.25">
      <c r="C743" s="232"/>
    </row>
    <row r="744" spans="3:3" ht="15.75" customHeight="1" x14ac:dyDescent="0.25">
      <c r="C744" s="232"/>
    </row>
    <row r="745" spans="3:3" ht="15.75" customHeight="1" x14ac:dyDescent="0.25">
      <c r="C745" s="232"/>
    </row>
    <row r="746" spans="3:3" ht="15.75" customHeight="1" x14ac:dyDescent="0.25">
      <c r="C746" s="232"/>
    </row>
    <row r="747" spans="3:3" ht="15.75" customHeight="1" x14ac:dyDescent="0.25">
      <c r="C747" s="232"/>
    </row>
    <row r="748" spans="3:3" ht="15.75" customHeight="1" x14ac:dyDescent="0.25">
      <c r="C748" s="232"/>
    </row>
    <row r="749" spans="3:3" ht="15.75" customHeight="1" x14ac:dyDescent="0.25">
      <c r="C749" s="232"/>
    </row>
    <row r="750" spans="3:3" ht="15.75" customHeight="1" x14ac:dyDescent="0.25">
      <c r="C750" s="232"/>
    </row>
    <row r="751" spans="3:3" ht="15.75" customHeight="1" x14ac:dyDescent="0.25">
      <c r="C751" s="232"/>
    </row>
    <row r="752" spans="3:3" ht="15.75" customHeight="1" x14ac:dyDescent="0.25">
      <c r="C752" s="232"/>
    </row>
    <row r="753" spans="3:3" ht="15.75" customHeight="1" x14ac:dyDescent="0.25">
      <c r="C753" s="232"/>
    </row>
    <row r="754" spans="3:3" ht="15.75" customHeight="1" x14ac:dyDescent="0.25">
      <c r="C754" s="232"/>
    </row>
    <row r="755" spans="3:3" ht="15.75" customHeight="1" x14ac:dyDescent="0.25">
      <c r="C755" s="232"/>
    </row>
    <row r="756" spans="3:3" ht="15.75" customHeight="1" x14ac:dyDescent="0.25">
      <c r="C756" s="232"/>
    </row>
    <row r="757" spans="3:3" ht="15.75" customHeight="1" x14ac:dyDescent="0.25">
      <c r="C757" s="232"/>
    </row>
    <row r="758" spans="3:3" ht="15.75" customHeight="1" x14ac:dyDescent="0.25">
      <c r="C758" s="232"/>
    </row>
    <row r="759" spans="3:3" ht="15.75" customHeight="1" x14ac:dyDescent="0.25">
      <c r="C759" s="232"/>
    </row>
    <row r="760" spans="3:3" ht="15.75" customHeight="1" x14ac:dyDescent="0.25">
      <c r="C760" s="232"/>
    </row>
    <row r="761" spans="3:3" ht="15.75" customHeight="1" x14ac:dyDescent="0.25">
      <c r="C761" s="232"/>
    </row>
    <row r="762" spans="3:3" ht="15.75" customHeight="1" x14ac:dyDescent="0.25">
      <c r="C762" s="232"/>
    </row>
    <row r="763" spans="3:3" ht="15.75" customHeight="1" x14ac:dyDescent="0.25">
      <c r="C763" s="232"/>
    </row>
    <row r="764" spans="3:3" ht="15.75" customHeight="1" x14ac:dyDescent="0.25">
      <c r="C764" s="232"/>
    </row>
    <row r="765" spans="3:3" ht="15.75" customHeight="1" x14ac:dyDescent="0.25">
      <c r="C765" s="232"/>
    </row>
    <row r="766" spans="3:3" ht="15.75" customHeight="1" x14ac:dyDescent="0.25">
      <c r="C766" s="232"/>
    </row>
    <row r="767" spans="3:3" ht="15.75" customHeight="1" x14ac:dyDescent="0.25">
      <c r="C767" s="232"/>
    </row>
    <row r="768" spans="3:3" ht="15.75" customHeight="1" x14ac:dyDescent="0.25">
      <c r="C768" s="232"/>
    </row>
    <row r="769" spans="3:3" ht="15.75" customHeight="1" x14ac:dyDescent="0.25">
      <c r="C769" s="232"/>
    </row>
    <row r="770" spans="3:3" ht="15.75" customHeight="1" x14ac:dyDescent="0.25">
      <c r="C770" s="232"/>
    </row>
    <row r="771" spans="3:3" ht="15.75" customHeight="1" x14ac:dyDescent="0.25">
      <c r="C771" s="232"/>
    </row>
    <row r="772" spans="3:3" ht="15.75" customHeight="1" x14ac:dyDescent="0.25">
      <c r="C772" s="232"/>
    </row>
    <row r="773" spans="3:3" ht="15.75" customHeight="1" x14ac:dyDescent="0.25">
      <c r="C773" s="232"/>
    </row>
    <row r="774" spans="3:3" ht="15.75" customHeight="1" x14ac:dyDescent="0.25">
      <c r="C774" s="232"/>
    </row>
    <row r="775" spans="3:3" ht="15.75" customHeight="1" x14ac:dyDescent="0.25">
      <c r="C775" s="232"/>
    </row>
    <row r="776" spans="3:3" ht="15.75" customHeight="1" x14ac:dyDescent="0.25">
      <c r="C776" s="232"/>
    </row>
    <row r="777" spans="3:3" ht="15.75" customHeight="1" x14ac:dyDescent="0.25">
      <c r="C777" s="232"/>
    </row>
    <row r="778" spans="3:3" ht="15.75" customHeight="1" x14ac:dyDescent="0.25">
      <c r="C778" s="232"/>
    </row>
    <row r="779" spans="3:3" ht="15.75" customHeight="1" x14ac:dyDescent="0.25">
      <c r="C779" s="232"/>
    </row>
    <row r="780" spans="3:3" ht="15.75" customHeight="1" x14ac:dyDescent="0.25">
      <c r="C780" s="232"/>
    </row>
    <row r="781" spans="3:3" ht="15.75" customHeight="1" x14ac:dyDescent="0.25">
      <c r="C781" s="232"/>
    </row>
    <row r="782" spans="3:3" ht="15.75" customHeight="1" x14ac:dyDescent="0.25">
      <c r="C782" s="232"/>
    </row>
    <row r="783" spans="3:3" ht="15.75" customHeight="1" x14ac:dyDescent="0.25">
      <c r="C783" s="232"/>
    </row>
    <row r="784" spans="3:3" ht="15.75" customHeight="1" x14ac:dyDescent="0.25">
      <c r="C784" s="232"/>
    </row>
    <row r="785" spans="3:3" ht="15.75" customHeight="1" x14ac:dyDescent="0.25">
      <c r="C785" s="232"/>
    </row>
    <row r="786" spans="3:3" ht="15.75" customHeight="1" x14ac:dyDescent="0.25">
      <c r="C786" s="232"/>
    </row>
    <row r="787" spans="3:3" ht="15.75" customHeight="1" x14ac:dyDescent="0.25">
      <c r="C787" s="232"/>
    </row>
    <row r="788" spans="3:3" ht="15.75" customHeight="1" x14ac:dyDescent="0.25">
      <c r="C788" s="232"/>
    </row>
    <row r="789" spans="3:3" ht="15.75" customHeight="1" x14ac:dyDescent="0.25">
      <c r="C789" s="232"/>
    </row>
    <row r="790" spans="3:3" ht="15.75" customHeight="1" x14ac:dyDescent="0.25">
      <c r="C790" s="232"/>
    </row>
    <row r="791" spans="3:3" ht="15.75" customHeight="1" x14ac:dyDescent="0.25">
      <c r="C791" s="232"/>
    </row>
    <row r="792" spans="3:3" ht="15.75" customHeight="1" x14ac:dyDescent="0.25">
      <c r="C792" s="232"/>
    </row>
    <row r="793" spans="3:3" ht="15.75" customHeight="1" x14ac:dyDescent="0.25">
      <c r="C793" s="232"/>
    </row>
    <row r="794" spans="3:3" ht="15.75" customHeight="1" x14ac:dyDescent="0.25">
      <c r="C794" s="232"/>
    </row>
    <row r="795" spans="3:3" ht="15.75" customHeight="1" x14ac:dyDescent="0.25">
      <c r="C795" s="232"/>
    </row>
    <row r="796" spans="3:3" ht="15.75" customHeight="1" x14ac:dyDescent="0.25">
      <c r="C796" s="232"/>
    </row>
    <row r="797" spans="3:3" ht="15.75" customHeight="1" x14ac:dyDescent="0.25">
      <c r="C797" s="232"/>
    </row>
    <row r="798" spans="3:3" ht="15.75" customHeight="1" x14ac:dyDescent="0.25">
      <c r="C798" s="232"/>
    </row>
    <row r="799" spans="3:3" ht="15.75" customHeight="1" x14ac:dyDescent="0.25">
      <c r="C799" s="232"/>
    </row>
    <row r="800" spans="3:3" ht="15.75" customHeight="1" x14ac:dyDescent="0.25">
      <c r="C800" s="232"/>
    </row>
    <row r="801" spans="3:3" ht="15.75" customHeight="1" x14ac:dyDescent="0.25">
      <c r="C801" s="232"/>
    </row>
    <row r="802" spans="3:3" ht="15.75" customHeight="1" x14ac:dyDescent="0.25">
      <c r="C802" s="232"/>
    </row>
    <row r="803" spans="3:3" ht="15.75" customHeight="1" x14ac:dyDescent="0.25">
      <c r="C803" s="232"/>
    </row>
    <row r="804" spans="3:3" ht="15.75" customHeight="1" x14ac:dyDescent="0.25">
      <c r="C804" s="232"/>
    </row>
    <row r="805" spans="3:3" ht="15.75" customHeight="1" x14ac:dyDescent="0.25">
      <c r="C805" s="232"/>
    </row>
    <row r="806" spans="3:3" ht="15.75" customHeight="1" x14ac:dyDescent="0.25">
      <c r="C806" s="232"/>
    </row>
    <row r="807" spans="3:3" ht="15.75" customHeight="1" x14ac:dyDescent="0.25">
      <c r="C807" s="232"/>
    </row>
    <row r="808" spans="3:3" ht="15.75" customHeight="1" x14ac:dyDescent="0.25">
      <c r="C808" s="232"/>
    </row>
    <row r="809" spans="3:3" ht="15.75" customHeight="1" x14ac:dyDescent="0.25">
      <c r="C809" s="232"/>
    </row>
    <row r="810" spans="3:3" ht="15.75" customHeight="1" x14ac:dyDescent="0.25">
      <c r="C810" s="232"/>
    </row>
    <row r="811" spans="3:3" ht="15.75" customHeight="1" x14ac:dyDescent="0.25">
      <c r="C811" s="232"/>
    </row>
    <row r="812" spans="3:3" ht="15.75" customHeight="1" x14ac:dyDescent="0.25">
      <c r="C812" s="232"/>
    </row>
    <row r="813" spans="3:3" ht="15.75" customHeight="1" x14ac:dyDescent="0.25">
      <c r="C813" s="232"/>
    </row>
    <row r="814" spans="3:3" ht="15.75" customHeight="1" x14ac:dyDescent="0.25">
      <c r="C814" s="232"/>
    </row>
    <row r="815" spans="3:3" ht="15.75" customHeight="1" x14ac:dyDescent="0.25">
      <c r="C815" s="232"/>
    </row>
    <row r="816" spans="3:3" ht="15.75" customHeight="1" x14ac:dyDescent="0.25">
      <c r="C816" s="232"/>
    </row>
    <row r="817" spans="3:3" ht="15.75" customHeight="1" x14ac:dyDescent="0.25">
      <c r="C817" s="232"/>
    </row>
    <row r="818" spans="3:3" ht="15.75" customHeight="1" x14ac:dyDescent="0.25">
      <c r="C818" s="232"/>
    </row>
    <row r="819" spans="3:3" ht="15.75" customHeight="1" x14ac:dyDescent="0.25">
      <c r="C819" s="232"/>
    </row>
    <row r="820" spans="3:3" ht="15.75" customHeight="1" x14ac:dyDescent="0.25">
      <c r="C820" s="232"/>
    </row>
    <row r="821" spans="3:3" ht="15.75" customHeight="1" x14ac:dyDescent="0.25">
      <c r="C821" s="232"/>
    </row>
    <row r="822" spans="3:3" ht="15.75" customHeight="1" x14ac:dyDescent="0.25">
      <c r="C822" s="232"/>
    </row>
    <row r="823" spans="3:3" ht="15.75" customHeight="1" x14ac:dyDescent="0.25">
      <c r="C823" s="232"/>
    </row>
    <row r="824" spans="3:3" ht="15.75" customHeight="1" x14ac:dyDescent="0.25">
      <c r="C824" s="232"/>
    </row>
    <row r="825" spans="3:3" ht="15.75" customHeight="1" x14ac:dyDescent="0.25">
      <c r="C825" s="232"/>
    </row>
    <row r="826" spans="3:3" ht="15.75" customHeight="1" x14ac:dyDescent="0.25">
      <c r="C826" s="232"/>
    </row>
    <row r="827" spans="3:3" ht="15.75" customHeight="1" x14ac:dyDescent="0.25">
      <c r="C827" s="232"/>
    </row>
    <row r="828" spans="3:3" ht="15.75" customHeight="1" x14ac:dyDescent="0.25">
      <c r="C828" s="232"/>
    </row>
    <row r="829" spans="3:3" ht="15.75" customHeight="1" x14ac:dyDescent="0.25">
      <c r="C829" s="232"/>
    </row>
    <row r="830" spans="3:3" ht="15.75" customHeight="1" x14ac:dyDescent="0.25">
      <c r="C830" s="232"/>
    </row>
    <row r="831" spans="3:3" ht="15.75" customHeight="1" x14ac:dyDescent="0.25">
      <c r="C831" s="232"/>
    </row>
    <row r="832" spans="3:3" ht="15.75" customHeight="1" x14ac:dyDescent="0.25">
      <c r="C832" s="232"/>
    </row>
    <row r="833" spans="3:3" ht="15.75" customHeight="1" x14ac:dyDescent="0.25">
      <c r="C833" s="232"/>
    </row>
    <row r="834" spans="3:3" ht="15.75" customHeight="1" x14ac:dyDescent="0.25">
      <c r="C834" s="232"/>
    </row>
    <row r="835" spans="3:3" ht="15.75" customHeight="1" x14ac:dyDescent="0.25">
      <c r="C835" s="232"/>
    </row>
    <row r="836" spans="3:3" ht="15.75" customHeight="1" x14ac:dyDescent="0.25">
      <c r="C836" s="232"/>
    </row>
    <row r="837" spans="3:3" ht="15.75" customHeight="1" x14ac:dyDescent="0.25">
      <c r="C837" s="232"/>
    </row>
    <row r="838" spans="3:3" ht="15.75" customHeight="1" x14ac:dyDescent="0.25">
      <c r="C838" s="232"/>
    </row>
    <row r="839" spans="3:3" ht="15.75" customHeight="1" x14ac:dyDescent="0.25">
      <c r="C839" s="232"/>
    </row>
    <row r="840" spans="3:3" ht="15.75" customHeight="1" x14ac:dyDescent="0.25">
      <c r="C840" s="232"/>
    </row>
    <row r="841" spans="3:3" ht="15.75" customHeight="1" x14ac:dyDescent="0.25">
      <c r="C841" s="232"/>
    </row>
    <row r="842" spans="3:3" ht="15.75" customHeight="1" x14ac:dyDescent="0.25">
      <c r="C842" s="232"/>
    </row>
    <row r="843" spans="3:3" ht="15.75" customHeight="1" x14ac:dyDescent="0.25">
      <c r="C843" s="232"/>
    </row>
    <row r="844" spans="3:3" ht="15.75" customHeight="1" x14ac:dyDescent="0.25">
      <c r="C844" s="232"/>
    </row>
    <row r="845" spans="3:3" ht="15.75" customHeight="1" x14ac:dyDescent="0.25">
      <c r="C845" s="232"/>
    </row>
    <row r="846" spans="3:3" ht="15.75" customHeight="1" x14ac:dyDescent="0.25">
      <c r="C846" s="232"/>
    </row>
    <row r="847" spans="3:3" ht="15.75" customHeight="1" x14ac:dyDescent="0.25">
      <c r="C847" s="232"/>
    </row>
    <row r="848" spans="3:3" ht="15.75" customHeight="1" x14ac:dyDescent="0.25">
      <c r="C848" s="232"/>
    </row>
    <row r="849" spans="3:3" ht="15.75" customHeight="1" x14ac:dyDescent="0.25">
      <c r="C849" s="232"/>
    </row>
    <row r="850" spans="3:3" ht="15.75" customHeight="1" x14ac:dyDescent="0.25">
      <c r="C850" s="232"/>
    </row>
    <row r="851" spans="3:3" ht="15.75" customHeight="1" x14ac:dyDescent="0.25">
      <c r="C851" s="232"/>
    </row>
    <row r="852" spans="3:3" ht="15.75" customHeight="1" x14ac:dyDescent="0.25">
      <c r="C852" s="232"/>
    </row>
    <row r="853" spans="3:3" ht="15.75" customHeight="1" x14ac:dyDescent="0.25">
      <c r="C853" s="232"/>
    </row>
    <row r="854" spans="3:3" ht="15.75" customHeight="1" x14ac:dyDescent="0.25">
      <c r="C854" s="232"/>
    </row>
    <row r="855" spans="3:3" ht="15.75" customHeight="1" x14ac:dyDescent="0.25">
      <c r="C855" s="232"/>
    </row>
    <row r="856" spans="3:3" ht="15.75" customHeight="1" x14ac:dyDescent="0.25">
      <c r="C856" s="232"/>
    </row>
    <row r="857" spans="3:3" ht="15.75" customHeight="1" x14ac:dyDescent="0.25">
      <c r="C857" s="232"/>
    </row>
    <row r="858" spans="3:3" ht="15.75" customHeight="1" x14ac:dyDescent="0.25">
      <c r="C858" s="232"/>
    </row>
    <row r="859" spans="3:3" ht="15.75" customHeight="1" x14ac:dyDescent="0.25">
      <c r="C859" s="232"/>
    </row>
    <row r="860" spans="3:3" ht="15.75" customHeight="1" x14ac:dyDescent="0.25">
      <c r="C860" s="232"/>
    </row>
    <row r="861" spans="3:3" ht="15.75" customHeight="1" x14ac:dyDescent="0.25">
      <c r="C861" s="232"/>
    </row>
    <row r="862" spans="3:3" ht="15.75" customHeight="1" x14ac:dyDescent="0.25">
      <c r="C862" s="232"/>
    </row>
    <row r="863" spans="3:3" ht="15.75" customHeight="1" x14ac:dyDescent="0.25">
      <c r="C863" s="232"/>
    </row>
    <row r="864" spans="3:3" ht="15.75" customHeight="1" x14ac:dyDescent="0.25">
      <c r="C864" s="232"/>
    </row>
    <row r="865" spans="3:3" ht="15.75" customHeight="1" x14ac:dyDescent="0.25">
      <c r="C865" s="232"/>
    </row>
    <row r="866" spans="3:3" ht="15.75" customHeight="1" x14ac:dyDescent="0.25">
      <c r="C866" s="232"/>
    </row>
    <row r="867" spans="3:3" ht="15.75" customHeight="1" x14ac:dyDescent="0.25">
      <c r="C867" s="232"/>
    </row>
    <row r="868" spans="3:3" ht="15.75" customHeight="1" x14ac:dyDescent="0.25">
      <c r="C868" s="232"/>
    </row>
    <row r="869" spans="3:3" ht="15.75" customHeight="1" x14ac:dyDescent="0.25">
      <c r="C869" s="232"/>
    </row>
    <row r="870" spans="3:3" ht="15.75" customHeight="1" x14ac:dyDescent="0.25">
      <c r="C870" s="232"/>
    </row>
    <row r="871" spans="3:3" ht="15.75" customHeight="1" x14ac:dyDescent="0.25">
      <c r="C871" s="232"/>
    </row>
    <row r="872" spans="3:3" ht="15.75" customHeight="1" x14ac:dyDescent="0.25">
      <c r="C872" s="232"/>
    </row>
    <row r="873" spans="3:3" ht="15.75" customHeight="1" x14ac:dyDescent="0.25">
      <c r="C873" s="232"/>
    </row>
    <row r="874" spans="3:3" ht="15.75" customHeight="1" x14ac:dyDescent="0.25">
      <c r="C874" s="232"/>
    </row>
    <row r="875" spans="3:3" ht="15.75" customHeight="1" x14ac:dyDescent="0.25">
      <c r="C875" s="232"/>
    </row>
    <row r="876" spans="3:3" ht="15.75" customHeight="1" x14ac:dyDescent="0.25">
      <c r="C876" s="232"/>
    </row>
    <row r="877" spans="3:3" ht="15.75" customHeight="1" x14ac:dyDescent="0.25">
      <c r="C877" s="232"/>
    </row>
    <row r="878" spans="3:3" ht="15.75" customHeight="1" x14ac:dyDescent="0.25">
      <c r="C878" s="232"/>
    </row>
    <row r="879" spans="3:3" ht="15.75" customHeight="1" x14ac:dyDescent="0.25">
      <c r="C879" s="232"/>
    </row>
    <row r="880" spans="3:3" ht="15.75" customHeight="1" x14ac:dyDescent="0.25">
      <c r="C880" s="232"/>
    </row>
    <row r="881" spans="3:3" ht="15.75" customHeight="1" x14ac:dyDescent="0.25">
      <c r="C881" s="232"/>
    </row>
    <row r="882" spans="3:3" ht="15.75" customHeight="1" x14ac:dyDescent="0.25">
      <c r="C882" s="232"/>
    </row>
    <row r="883" spans="3:3" ht="15.75" customHeight="1" x14ac:dyDescent="0.25">
      <c r="C883" s="232"/>
    </row>
    <row r="884" spans="3:3" ht="15.75" customHeight="1" x14ac:dyDescent="0.25">
      <c r="C884" s="232"/>
    </row>
    <row r="885" spans="3:3" ht="15.75" customHeight="1" x14ac:dyDescent="0.25">
      <c r="C885" s="232"/>
    </row>
    <row r="886" spans="3:3" ht="15.75" customHeight="1" x14ac:dyDescent="0.25">
      <c r="C886" s="232"/>
    </row>
    <row r="887" spans="3:3" ht="15.75" customHeight="1" x14ac:dyDescent="0.25">
      <c r="C887" s="232"/>
    </row>
    <row r="888" spans="3:3" ht="15.75" customHeight="1" x14ac:dyDescent="0.25">
      <c r="C888" s="232"/>
    </row>
    <row r="889" spans="3:3" ht="15.75" customHeight="1" x14ac:dyDescent="0.25">
      <c r="C889" s="232"/>
    </row>
    <row r="890" spans="3:3" ht="15.75" customHeight="1" x14ac:dyDescent="0.25">
      <c r="C890" s="232"/>
    </row>
    <row r="891" spans="3:3" ht="15.75" customHeight="1" x14ac:dyDescent="0.25">
      <c r="C891" s="232"/>
    </row>
    <row r="892" spans="3:3" ht="15.75" customHeight="1" x14ac:dyDescent="0.25">
      <c r="C892" s="232"/>
    </row>
    <row r="893" spans="3:3" ht="15.75" customHeight="1" x14ac:dyDescent="0.25">
      <c r="C893" s="232"/>
    </row>
    <row r="894" spans="3:3" ht="15.75" customHeight="1" x14ac:dyDescent="0.25">
      <c r="C894" s="232"/>
    </row>
    <row r="895" spans="3:3" ht="15.75" customHeight="1" x14ac:dyDescent="0.25">
      <c r="C895" s="232"/>
    </row>
    <row r="896" spans="3:3" ht="15.75" customHeight="1" x14ac:dyDescent="0.25">
      <c r="C896" s="232"/>
    </row>
    <row r="897" spans="3:3" ht="15.75" customHeight="1" x14ac:dyDescent="0.25">
      <c r="C897" s="232"/>
    </row>
    <row r="898" spans="3:3" ht="15.75" customHeight="1" x14ac:dyDescent="0.25">
      <c r="C898" s="232"/>
    </row>
    <row r="899" spans="3:3" ht="15.75" customHeight="1" x14ac:dyDescent="0.25">
      <c r="C899" s="232"/>
    </row>
    <row r="900" spans="3:3" ht="15.75" customHeight="1" x14ac:dyDescent="0.25">
      <c r="C900" s="232"/>
    </row>
    <row r="901" spans="3:3" ht="15.75" customHeight="1" x14ac:dyDescent="0.25">
      <c r="C901" s="232"/>
    </row>
    <row r="902" spans="3:3" ht="15.75" customHeight="1" x14ac:dyDescent="0.25">
      <c r="C902" s="232"/>
    </row>
    <row r="903" spans="3:3" ht="15.75" customHeight="1" x14ac:dyDescent="0.25">
      <c r="C903" s="232"/>
    </row>
    <row r="904" spans="3:3" ht="15.75" customHeight="1" x14ac:dyDescent="0.25">
      <c r="C904" s="232"/>
    </row>
    <row r="905" spans="3:3" ht="15.75" customHeight="1" x14ac:dyDescent="0.25">
      <c r="C905" s="232"/>
    </row>
    <row r="906" spans="3:3" ht="15.75" customHeight="1" x14ac:dyDescent="0.25">
      <c r="C906" s="232"/>
    </row>
    <row r="907" spans="3:3" ht="15.75" customHeight="1" x14ac:dyDescent="0.25">
      <c r="C907" s="232"/>
    </row>
    <row r="908" spans="3:3" ht="15.75" customHeight="1" x14ac:dyDescent="0.25">
      <c r="C908" s="232"/>
    </row>
    <row r="909" spans="3:3" ht="15.75" customHeight="1" x14ac:dyDescent="0.25">
      <c r="C909" s="232"/>
    </row>
    <row r="910" spans="3:3" ht="15.75" customHeight="1" x14ac:dyDescent="0.25">
      <c r="C910" s="232"/>
    </row>
    <row r="911" spans="3:3" ht="15.75" customHeight="1" x14ac:dyDescent="0.25">
      <c r="C911" s="232"/>
    </row>
    <row r="912" spans="3:3" ht="15.75" customHeight="1" x14ac:dyDescent="0.25">
      <c r="C912" s="232"/>
    </row>
    <row r="913" spans="3:3" ht="15.75" customHeight="1" x14ac:dyDescent="0.25">
      <c r="C913" s="232"/>
    </row>
    <row r="914" spans="3:3" ht="15.75" customHeight="1" x14ac:dyDescent="0.25">
      <c r="C914" s="232"/>
    </row>
    <row r="915" spans="3:3" ht="15.75" customHeight="1" x14ac:dyDescent="0.25">
      <c r="C915" s="232"/>
    </row>
    <row r="916" spans="3:3" ht="15.75" customHeight="1" x14ac:dyDescent="0.25">
      <c r="C916" s="232"/>
    </row>
    <row r="917" spans="3:3" ht="15.75" customHeight="1" x14ac:dyDescent="0.25">
      <c r="C917" s="232"/>
    </row>
    <row r="918" spans="3:3" ht="15.75" customHeight="1" x14ac:dyDescent="0.25">
      <c r="C918" s="232"/>
    </row>
    <row r="919" spans="3:3" ht="15.75" customHeight="1" x14ac:dyDescent="0.25">
      <c r="C919" s="232"/>
    </row>
    <row r="920" spans="3:3" ht="15.75" customHeight="1" x14ac:dyDescent="0.25">
      <c r="C920" s="232"/>
    </row>
    <row r="921" spans="3:3" ht="15.75" customHeight="1" x14ac:dyDescent="0.25">
      <c r="C921" s="232"/>
    </row>
    <row r="922" spans="3:3" ht="15.75" customHeight="1" x14ac:dyDescent="0.25">
      <c r="C922" s="232"/>
    </row>
    <row r="923" spans="3:3" ht="15.75" customHeight="1" x14ac:dyDescent="0.25">
      <c r="C923" s="232"/>
    </row>
    <row r="924" spans="3:3" ht="15.75" customHeight="1" x14ac:dyDescent="0.25">
      <c r="C924" s="232"/>
    </row>
    <row r="925" spans="3:3" ht="15.75" customHeight="1" x14ac:dyDescent="0.25">
      <c r="C925" s="232"/>
    </row>
    <row r="926" spans="3:3" ht="15.75" customHeight="1" x14ac:dyDescent="0.25">
      <c r="C926" s="232"/>
    </row>
    <row r="927" spans="3:3" ht="15.75" customHeight="1" x14ac:dyDescent="0.25">
      <c r="C927" s="232"/>
    </row>
    <row r="928" spans="3:3" ht="15.75" customHeight="1" x14ac:dyDescent="0.25">
      <c r="C928" s="232"/>
    </row>
    <row r="929" spans="3:3" ht="15.75" customHeight="1" x14ac:dyDescent="0.25">
      <c r="C929" s="232"/>
    </row>
    <row r="930" spans="3:3" ht="15.75" customHeight="1" x14ac:dyDescent="0.25">
      <c r="C930" s="232"/>
    </row>
    <row r="931" spans="3:3" ht="15.75" customHeight="1" x14ac:dyDescent="0.25">
      <c r="C931" s="232"/>
    </row>
    <row r="932" spans="3:3" ht="15.75" customHeight="1" x14ac:dyDescent="0.25">
      <c r="C932" s="232"/>
    </row>
    <row r="933" spans="3:3" ht="15.75" customHeight="1" x14ac:dyDescent="0.25">
      <c r="C933" s="232"/>
    </row>
    <row r="934" spans="3:3" ht="15.75" customHeight="1" x14ac:dyDescent="0.25">
      <c r="C934" s="232"/>
    </row>
    <row r="935" spans="3:3" ht="15.75" customHeight="1" x14ac:dyDescent="0.25">
      <c r="C935" s="232"/>
    </row>
    <row r="936" spans="3:3" ht="15.75" customHeight="1" x14ac:dyDescent="0.25">
      <c r="C936" s="232"/>
    </row>
    <row r="937" spans="3:3" ht="15.75" customHeight="1" x14ac:dyDescent="0.25">
      <c r="C937" s="232"/>
    </row>
    <row r="938" spans="3:3" ht="15.75" customHeight="1" x14ac:dyDescent="0.25">
      <c r="C938" s="232"/>
    </row>
    <row r="939" spans="3:3" ht="15.75" customHeight="1" x14ac:dyDescent="0.25">
      <c r="C939" s="232"/>
    </row>
    <row r="940" spans="3:3" ht="15.75" customHeight="1" x14ac:dyDescent="0.25">
      <c r="C940" s="232"/>
    </row>
    <row r="941" spans="3:3" ht="15.75" customHeight="1" x14ac:dyDescent="0.25">
      <c r="C941" s="232"/>
    </row>
    <row r="942" spans="3:3" ht="15.75" customHeight="1" x14ac:dyDescent="0.25">
      <c r="C942" s="232"/>
    </row>
    <row r="943" spans="3:3" ht="15.75" customHeight="1" x14ac:dyDescent="0.25">
      <c r="C943" s="232"/>
    </row>
    <row r="944" spans="3:3" ht="15.75" customHeight="1" x14ac:dyDescent="0.25">
      <c r="C944" s="232"/>
    </row>
    <row r="945" spans="3:3" ht="15.75" customHeight="1" x14ac:dyDescent="0.25">
      <c r="C945" s="232"/>
    </row>
    <row r="946" spans="3:3" ht="15.75" customHeight="1" x14ac:dyDescent="0.25">
      <c r="C946" s="232"/>
    </row>
    <row r="947" spans="3:3" ht="15.75" customHeight="1" x14ac:dyDescent="0.25">
      <c r="C947" s="232"/>
    </row>
    <row r="948" spans="3:3" ht="15.75" customHeight="1" x14ac:dyDescent="0.25">
      <c r="C948" s="232"/>
    </row>
    <row r="949" spans="3:3" ht="15.75" customHeight="1" x14ac:dyDescent="0.25">
      <c r="C949" s="232"/>
    </row>
    <row r="950" spans="3:3" ht="15.75" customHeight="1" x14ac:dyDescent="0.25">
      <c r="C950" s="232"/>
    </row>
    <row r="951" spans="3:3" ht="15.75" customHeight="1" x14ac:dyDescent="0.25">
      <c r="C951" s="232"/>
    </row>
    <row r="952" spans="3:3" ht="15.75" customHeight="1" x14ac:dyDescent="0.25">
      <c r="C952" s="232"/>
    </row>
    <row r="953" spans="3:3" ht="15.75" customHeight="1" x14ac:dyDescent="0.25">
      <c r="C953" s="232"/>
    </row>
    <row r="954" spans="3:3" ht="15.75" customHeight="1" x14ac:dyDescent="0.25">
      <c r="C954" s="232"/>
    </row>
    <row r="955" spans="3:3" ht="15.75" customHeight="1" x14ac:dyDescent="0.25">
      <c r="C955" s="232"/>
    </row>
    <row r="956" spans="3:3" ht="15.75" customHeight="1" x14ac:dyDescent="0.25">
      <c r="C956" s="232"/>
    </row>
    <row r="957" spans="3:3" ht="15.75" customHeight="1" x14ac:dyDescent="0.25">
      <c r="C957" s="232"/>
    </row>
    <row r="958" spans="3:3" ht="15.75" customHeight="1" x14ac:dyDescent="0.25">
      <c r="C958" s="232"/>
    </row>
    <row r="959" spans="3:3" ht="15.75" customHeight="1" x14ac:dyDescent="0.25">
      <c r="C959" s="232"/>
    </row>
    <row r="960" spans="3:3" ht="15.75" customHeight="1" x14ac:dyDescent="0.25">
      <c r="C960" s="232"/>
    </row>
    <row r="961" spans="3:3" ht="15.75" customHeight="1" x14ac:dyDescent="0.25">
      <c r="C961" s="232"/>
    </row>
    <row r="962" spans="3:3" ht="15.75" customHeight="1" x14ac:dyDescent="0.25">
      <c r="C962" s="232"/>
    </row>
    <row r="963" spans="3:3" ht="15.75" customHeight="1" x14ac:dyDescent="0.25">
      <c r="C963" s="232"/>
    </row>
    <row r="964" spans="3:3" ht="15.75" customHeight="1" x14ac:dyDescent="0.25">
      <c r="C964" s="232"/>
    </row>
    <row r="965" spans="3:3" ht="15.75" customHeight="1" x14ac:dyDescent="0.25">
      <c r="C965" s="232"/>
    </row>
    <row r="966" spans="3:3" ht="15.75" customHeight="1" x14ac:dyDescent="0.25">
      <c r="C966" s="232"/>
    </row>
    <row r="967" spans="3:3" ht="15.75" customHeight="1" x14ac:dyDescent="0.25">
      <c r="C967" s="232"/>
    </row>
    <row r="968" spans="3:3" ht="15.75" customHeight="1" x14ac:dyDescent="0.25">
      <c r="C968" s="232"/>
    </row>
    <row r="969" spans="3:3" ht="15.75" customHeight="1" x14ac:dyDescent="0.25">
      <c r="C969" s="232"/>
    </row>
    <row r="970" spans="3:3" ht="15.75" customHeight="1" x14ac:dyDescent="0.25">
      <c r="C970" s="232"/>
    </row>
    <row r="971" spans="3:3" ht="15.75" customHeight="1" x14ac:dyDescent="0.25">
      <c r="C971" s="232"/>
    </row>
    <row r="972" spans="3:3" ht="15.75" customHeight="1" x14ac:dyDescent="0.25">
      <c r="C972" s="232"/>
    </row>
    <row r="973" spans="3:3" ht="15.75" customHeight="1" x14ac:dyDescent="0.25">
      <c r="C973" s="232"/>
    </row>
    <row r="974" spans="3:3" ht="15.75" customHeight="1" x14ac:dyDescent="0.25">
      <c r="C974" s="232"/>
    </row>
    <row r="975" spans="3:3" ht="15.75" customHeight="1" x14ac:dyDescent="0.25">
      <c r="C975" s="232"/>
    </row>
    <row r="976" spans="3:3" ht="15.75" customHeight="1" x14ac:dyDescent="0.25">
      <c r="C976" s="232"/>
    </row>
    <row r="977" spans="3:3" ht="15.75" customHeight="1" x14ac:dyDescent="0.25">
      <c r="C977" s="232"/>
    </row>
    <row r="978" spans="3:3" ht="15.75" customHeight="1" x14ac:dyDescent="0.25">
      <c r="C978" s="232"/>
    </row>
    <row r="979" spans="3:3" ht="15.75" customHeight="1" x14ac:dyDescent="0.25">
      <c r="C979" s="232"/>
    </row>
    <row r="980" spans="3:3" ht="15.75" customHeight="1" x14ac:dyDescent="0.25">
      <c r="C980" s="232"/>
    </row>
    <row r="981" spans="3:3" ht="15.75" customHeight="1" x14ac:dyDescent="0.25">
      <c r="C981" s="232"/>
    </row>
    <row r="982" spans="3:3" ht="15.75" customHeight="1" x14ac:dyDescent="0.25">
      <c r="C982" s="232"/>
    </row>
    <row r="983" spans="3:3" ht="15.75" customHeight="1" x14ac:dyDescent="0.25">
      <c r="C983" s="232"/>
    </row>
    <row r="984" spans="3:3" ht="15.75" customHeight="1" x14ac:dyDescent="0.25">
      <c r="C984" s="232"/>
    </row>
    <row r="985" spans="3:3" ht="15.75" customHeight="1" x14ac:dyDescent="0.25">
      <c r="C985" s="232"/>
    </row>
    <row r="986" spans="3:3" ht="15.75" customHeight="1" x14ac:dyDescent="0.25">
      <c r="C986" s="232"/>
    </row>
    <row r="987" spans="3:3" ht="15.75" customHeight="1" x14ac:dyDescent="0.25">
      <c r="C987" s="232"/>
    </row>
    <row r="988" spans="3:3" ht="15.75" customHeight="1" x14ac:dyDescent="0.25">
      <c r="C988" s="232"/>
    </row>
    <row r="989" spans="3:3" ht="15.75" customHeight="1" x14ac:dyDescent="0.25">
      <c r="C989" s="232"/>
    </row>
    <row r="990" spans="3:3" ht="15.75" customHeight="1" x14ac:dyDescent="0.25">
      <c r="C990" s="232"/>
    </row>
    <row r="991" spans="3:3" ht="15.75" customHeight="1" x14ac:dyDescent="0.25">
      <c r="C991" s="232"/>
    </row>
    <row r="992" spans="3:3" ht="15.75" customHeight="1" x14ac:dyDescent="0.25">
      <c r="C992" s="232"/>
    </row>
    <row r="993" spans="3:3" ht="15.75" customHeight="1" x14ac:dyDescent="0.25">
      <c r="C993" s="232"/>
    </row>
    <row r="994" spans="3:3" ht="15.75" customHeight="1" x14ac:dyDescent="0.25">
      <c r="C994" s="232"/>
    </row>
    <row r="995" spans="3:3" ht="15.75" customHeight="1" x14ac:dyDescent="0.25">
      <c r="C995" s="232"/>
    </row>
    <row r="996" spans="3:3" ht="15.75" customHeight="1" x14ac:dyDescent="0.25">
      <c r="C996" s="232"/>
    </row>
    <row r="997" spans="3:3" ht="15.75" customHeight="1" x14ac:dyDescent="0.25">
      <c r="C997" s="232"/>
    </row>
    <row r="998" spans="3:3" ht="15.75" customHeight="1" x14ac:dyDescent="0.25">
      <c r="C998" s="232"/>
    </row>
    <row r="999" spans="3:3" ht="15.75" customHeight="1" x14ac:dyDescent="0.25">
      <c r="C999" s="232"/>
    </row>
    <row r="1000" spans="3:3" ht="15.75" customHeight="1" x14ac:dyDescent="0.25">
      <c r="C1000" s="232"/>
    </row>
  </sheetData>
  <mergeCells count="32">
    <mergeCell ref="B78:B91"/>
    <mergeCell ref="B92:B100"/>
    <mergeCell ref="B35:E35"/>
    <mergeCell ref="B36:B42"/>
    <mergeCell ref="B44:E44"/>
    <mergeCell ref="B45:B51"/>
    <mergeCell ref="B58:E59"/>
    <mergeCell ref="B61:D61"/>
    <mergeCell ref="B63:B74"/>
    <mergeCell ref="D31:K31"/>
    <mergeCell ref="D32:K32"/>
    <mergeCell ref="D33:K33"/>
    <mergeCell ref="B75:B76"/>
    <mergeCell ref="D75:D76"/>
    <mergeCell ref="B15:B19"/>
    <mergeCell ref="D15:K15"/>
    <mergeCell ref="D16:K16"/>
    <mergeCell ref="D19:K19"/>
    <mergeCell ref="C20:C21"/>
    <mergeCell ref="D20:D21"/>
    <mergeCell ref="E20:E21"/>
    <mergeCell ref="F20:J20"/>
    <mergeCell ref="B10:D10"/>
    <mergeCell ref="F10:R10"/>
    <mergeCell ref="F11:R11"/>
    <mergeCell ref="E12:R12"/>
    <mergeCell ref="E13:R13"/>
    <mergeCell ref="A1:P1"/>
    <mergeCell ref="A2:P2"/>
    <mergeCell ref="A3:P3"/>
    <mergeCell ref="A4:D4"/>
    <mergeCell ref="A5:P5"/>
  </mergeCells>
  <conditionalFormatting sqref="H30">
    <cfRule type="containsText" dxfId="5" priority="1" operator="containsText" text="ERROR">
      <formula>NOT(ISERROR(SEARCH(("ERROR"),(H30))))</formula>
    </cfRule>
  </conditionalFormatting>
  <conditionalFormatting sqref="E12:R12">
    <cfRule type="expression" dxfId="4" priority="2">
      <formula>E11="SI SE REPORTA"</formula>
    </cfRule>
  </conditionalFormatting>
  <conditionalFormatting sqref="F10:R10">
    <cfRule type="expression" dxfId="3" priority="3">
      <formula>E10="NO SE REPORTA"</formula>
    </cfRule>
  </conditionalFormatting>
  <conditionalFormatting sqref="F10:R10">
    <cfRule type="expression" dxfId="2" priority="4">
      <formula>E9="NO APLICA"</formula>
    </cfRule>
  </conditionalFormatting>
  <conditionalFormatting sqref="F11:R11">
    <cfRule type="expression" dxfId="1" priority="5">
      <formula>E11="NO SE REPORTA"</formula>
    </cfRule>
  </conditionalFormatting>
  <conditionalFormatting sqref="F11:R11">
    <cfRule type="expression" dxfId="0" priority="6">
      <formula>E10="NO APLICA"</formula>
    </cfRule>
  </conditionalFormatting>
  <dataValidations count="4">
    <dataValidation type="decimal" allowBlank="1" showInputMessage="1" showErrorMessage="1" prompt="ERROR - Escriba un valor entre 0% y 100%" sqref="F22:H29">
      <formula1>0</formula1>
      <formula2>1</formula2>
    </dataValidation>
    <dataValidation type="list" allowBlank="1" showErrorMessage="1" sqref="E10">
      <formula1>SI</formula1>
    </dataValidation>
    <dataValidation type="list" allowBlank="1" showErrorMessage="1" sqref="E11">
      <formula1>REPORTE</formula1>
    </dataValidation>
    <dataValidation type="decimal" operator="greaterThanOrEqual" allowBlank="1" showInputMessage="1" showErrorMessage="1" prompt="ERROR - Escriba un número igual o mayor que 0" sqref="E18:H18">
      <formula1>0</formula1>
    </dataValidation>
  </dataValidations>
  <hyperlinks>
    <hyperlink ref="B9" location="null!A1" display="VOLVER AL INDICE"/>
  </hyperlinks>
  <pageMargins left="0.25" right="0.25"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6" width="11.42578125" customWidth="1"/>
    <col min="7" max="26" width="10.7109375" customWidth="1"/>
  </cols>
  <sheetData>
    <row r="1" spans="1:26" ht="12.75" customHeight="1" x14ac:dyDescent="0.25">
      <c r="A1" s="16" t="s">
        <v>66</v>
      </c>
      <c r="B1" s="17" t="s">
        <v>67</v>
      </c>
      <c r="C1" s="16"/>
      <c r="D1" s="16"/>
      <c r="E1" s="16"/>
      <c r="F1" s="16"/>
      <c r="G1" s="16"/>
      <c r="H1" s="16"/>
      <c r="I1" s="16"/>
      <c r="J1" s="16"/>
      <c r="K1" s="16"/>
      <c r="L1" s="16"/>
      <c r="M1" s="16"/>
      <c r="N1" s="16"/>
      <c r="O1" s="16"/>
      <c r="P1" s="16"/>
      <c r="Q1" s="16"/>
      <c r="R1" s="16"/>
      <c r="S1" s="16"/>
      <c r="T1" s="16"/>
      <c r="U1" s="16"/>
      <c r="V1" s="16"/>
      <c r="W1" s="16"/>
      <c r="X1" s="16"/>
      <c r="Y1" s="16"/>
      <c r="Z1" s="16"/>
    </row>
    <row r="2" spans="1:26" ht="12.75" customHeight="1" x14ac:dyDescent="0.25">
      <c r="A2" s="16" t="s">
        <v>68</v>
      </c>
      <c r="B2" s="17" t="s">
        <v>69</v>
      </c>
      <c r="C2" s="16"/>
      <c r="D2" s="16"/>
      <c r="E2" s="16"/>
      <c r="F2" s="16"/>
      <c r="G2" s="16"/>
      <c r="H2" s="16"/>
      <c r="I2" s="16"/>
      <c r="J2" s="16"/>
      <c r="K2" s="16"/>
      <c r="L2" s="16"/>
      <c r="M2" s="16"/>
      <c r="N2" s="16"/>
      <c r="O2" s="16"/>
      <c r="P2" s="16"/>
      <c r="Q2" s="16"/>
      <c r="R2" s="16"/>
      <c r="S2" s="16"/>
      <c r="T2" s="16"/>
      <c r="U2" s="16"/>
      <c r="V2" s="16"/>
      <c r="W2" s="16"/>
      <c r="X2" s="16"/>
      <c r="Y2" s="16"/>
      <c r="Z2" s="16"/>
    </row>
    <row r="3" spans="1:26" ht="12.75" customHeight="1" x14ac:dyDescent="0.25">
      <c r="A3" s="16" t="s">
        <v>70</v>
      </c>
      <c r="B3" s="17" t="s">
        <v>71</v>
      </c>
      <c r="C3" s="16"/>
      <c r="D3" s="16"/>
      <c r="E3" s="16"/>
      <c r="F3" s="16"/>
      <c r="G3" s="16"/>
      <c r="H3" s="16"/>
      <c r="I3" s="16"/>
      <c r="J3" s="16"/>
      <c r="K3" s="16"/>
      <c r="L3" s="16"/>
      <c r="M3" s="16"/>
      <c r="N3" s="16"/>
      <c r="O3" s="16"/>
      <c r="P3" s="16"/>
      <c r="Q3" s="16"/>
      <c r="R3" s="16"/>
      <c r="S3" s="16"/>
      <c r="T3" s="16"/>
      <c r="U3" s="16"/>
      <c r="V3" s="16"/>
      <c r="W3" s="16"/>
      <c r="X3" s="16"/>
      <c r="Y3" s="16"/>
      <c r="Z3" s="16"/>
    </row>
    <row r="4" spans="1:26" ht="12.75" customHeight="1" x14ac:dyDescent="0.25">
      <c r="A4" s="16" t="s">
        <v>72</v>
      </c>
      <c r="B4" s="17" t="s">
        <v>73</v>
      </c>
      <c r="C4" s="16"/>
      <c r="D4" s="16"/>
      <c r="E4" s="16"/>
      <c r="F4" s="16"/>
      <c r="G4" s="16"/>
      <c r="H4" s="16"/>
      <c r="I4" s="16"/>
      <c r="J4" s="16"/>
      <c r="K4" s="16"/>
      <c r="L4" s="16"/>
      <c r="M4" s="16"/>
      <c r="N4" s="16"/>
      <c r="O4" s="16"/>
      <c r="P4" s="16"/>
      <c r="Q4" s="16"/>
      <c r="R4" s="16"/>
      <c r="S4" s="16"/>
      <c r="T4" s="16"/>
      <c r="U4" s="16"/>
      <c r="V4" s="16"/>
      <c r="W4" s="16"/>
      <c r="X4" s="16"/>
      <c r="Y4" s="16"/>
      <c r="Z4" s="16"/>
    </row>
    <row r="5" spans="1:26" ht="12.75" customHeight="1" x14ac:dyDescent="0.25">
      <c r="A5" s="16" t="s">
        <v>74</v>
      </c>
      <c r="B5" s="17" t="s">
        <v>75</v>
      </c>
      <c r="C5" s="16"/>
      <c r="D5" s="16"/>
      <c r="E5" s="16"/>
      <c r="F5" s="16"/>
      <c r="G5" s="16"/>
      <c r="H5" s="16"/>
      <c r="I5" s="16"/>
      <c r="J5" s="16"/>
      <c r="K5" s="16"/>
      <c r="L5" s="16"/>
      <c r="M5" s="16"/>
      <c r="N5" s="16"/>
      <c r="O5" s="16"/>
      <c r="P5" s="16"/>
      <c r="Q5" s="16"/>
      <c r="R5" s="16"/>
      <c r="S5" s="16"/>
      <c r="T5" s="16"/>
      <c r="U5" s="16"/>
      <c r="V5" s="16"/>
      <c r="W5" s="16"/>
      <c r="X5" s="16"/>
      <c r="Y5" s="16"/>
      <c r="Z5" s="16"/>
    </row>
    <row r="6" spans="1:26" ht="12.75" customHeight="1" x14ac:dyDescent="0.25">
      <c r="A6" s="16" t="s">
        <v>76</v>
      </c>
      <c r="B6" s="17" t="s">
        <v>77</v>
      </c>
      <c r="C6" s="16"/>
      <c r="D6" s="16"/>
      <c r="E6" s="16"/>
      <c r="F6" s="16"/>
      <c r="G6" s="16"/>
      <c r="H6" s="16"/>
      <c r="I6" s="16"/>
      <c r="J6" s="16"/>
      <c r="K6" s="16"/>
      <c r="L6" s="16"/>
      <c r="M6" s="16"/>
      <c r="N6" s="16"/>
      <c r="O6" s="16"/>
      <c r="P6" s="16"/>
      <c r="Q6" s="16"/>
      <c r="R6" s="16"/>
      <c r="S6" s="16"/>
      <c r="T6" s="16"/>
      <c r="U6" s="16"/>
      <c r="V6" s="16"/>
      <c r="W6" s="16"/>
      <c r="X6" s="16"/>
      <c r="Y6" s="16"/>
      <c r="Z6" s="16"/>
    </row>
    <row r="7" spans="1:26" ht="12.75" customHeight="1" x14ac:dyDescent="0.25">
      <c r="A7" s="16" t="s">
        <v>78</v>
      </c>
      <c r="B7" s="17" t="s">
        <v>79</v>
      </c>
      <c r="C7" s="16"/>
      <c r="D7" s="16"/>
      <c r="E7" s="16"/>
      <c r="F7" s="16"/>
      <c r="G7" s="16"/>
      <c r="H7" s="16"/>
      <c r="I7" s="16"/>
      <c r="J7" s="16"/>
      <c r="K7" s="16"/>
      <c r="L7" s="16"/>
      <c r="M7" s="16"/>
      <c r="N7" s="16"/>
      <c r="O7" s="16"/>
      <c r="P7" s="16"/>
      <c r="Q7" s="16"/>
      <c r="R7" s="16"/>
      <c r="S7" s="16"/>
      <c r="T7" s="16"/>
      <c r="U7" s="16"/>
      <c r="V7" s="16"/>
      <c r="W7" s="16"/>
      <c r="X7" s="16"/>
      <c r="Y7" s="16"/>
      <c r="Z7" s="16"/>
    </row>
    <row r="8" spans="1:26" ht="12.75" customHeight="1" x14ac:dyDescent="0.25">
      <c r="A8" s="16" t="s">
        <v>80</v>
      </c>
      <c r="B8" s="17" t="s">
        <v>81</v>
      </c>
      <c r="C8" s="16"/>
      <c r="D8" s="16"/>
      <c r="E8" s="16"/>
      <c r="F8" s="16"/>
      <c r="G8" s="16"/>
      <c r="H8" s="16"/>
      <c r="I8" s="16"/>
      <c r="J8" s="16"/>
      <c r="K8" s="16"/>
      <c r="L8" s="16"/>
      <c r="M8" s="16"/>
      <c r="N8" s="16"/>
      <c r="O8" s="16"/>
      <c r="P8" s="16"/>
      <c r="Q8" s="16"/>
      <c r="R8" s="16"/>
      <c r="S8" s="16"/>
      <c r="T8" s="16"/>
      <c r="U8" s="16"/>
      <c r="V8" s="16"/>
      <c r="W8" s="16"/>
      <c r="X8" s="16"/>
      <c r="Y8" s="16"/>
      <c r="Z8" s="16"/>
    </row>
    <row r="9" spans="1:26" ht="12.75" customHeight="1" x14ac:dyDescent="0.25">
      <c r="A9" s="16" t="s">
        <v>82</v>
      </c>
      <c r="B9" s="17" t="s">
        <v>83</v>
      </c>
      <c r="C9" s="16"/>
      <c r="D9" s="16"/>
      <c r="E9" s="16"/>
      <c r="F9" s="16"/>
      <c r="G9" s="16"/>
      <c r="H9" s="16"/>
      <c r="I9" s="16"/>
      <c r="J9" s="16"/>
      <c r="K9" s="16"/>
      <c r="L9" s="16"/>
      <c r="M9" s="16"/>
      <c r="N9" s="16"/>
      <c r="O9" s="16"/>
      <c r="P9" s="16"/>
      <c r="Q9" s="16"/>
      <c r="R9" s="16"/>
      <c r="S9" s="16"/>
      <c r="T9" s="16"/>
      <c r="U9" s="16"/>
      <c r="V9" s="16"/>
      <c r="W9" s="16"/>
      <c r="X9" s="16"/>
      <c r="Y9" s="16"/>
      <c r="Z9" s="16"/>
    </row>
    <row r="10" spans="1:26" ht="12.75" customHeight="1" x14ac:dyDescent="0.25">
      <c r="A10" s="16" t="s">
        <v>84</v>
      </c>
      <c r="B10" s="17" t="s">
        <v>85</v>
      </c>
      <c r="C10" s="16"/>
      <c r="D10" s="16"/>
      <c r="E10" s="16"/>
      <c r="F10" s="16"/>
      <c r="G10" s="16"/>
      <c r="H10" s="16"/>
      <c r="I10" s="16"/>
      <c r="J10" s="16"/>
      <c r="K10" s="16"/>
      <c r="L10" s="16"/>
      <c r="M10" s="16"/>
      <c r="N10" s="16"/>
      <c r="O10" s="16"/>
      <c r="P10" s="16"/>
      <c r="Q10" s="16"/>
      <c r="R10" s="16"/>
      <c r="S10" s="16"/>
      <c r="T10" s="16"/>
      <c r="U10" s="16"/>
      <c r="V10" s="16"/>
      <c r="W10" s="16"/>
      <c r="X10" s="16"/>
      <c r="Y10" s="16"/>
      <c r="Z10" s="16"/>
    </row>
    <row r="11" spans="1:26" ht="12.75" customHeight="1" x14ac:dyDescent="0.25">
      <c r="A11" s="16"/>
      <c r="B11" s="17" t="s">
        <v>86</v>
      </c>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x14ac:dyDescent="0.25">
      <c r="A12" s="16"/>
      <c r="B12" s="17" t="s">
        <v>87</v>
      </c>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2.75" customHeight="1" x14ac:dyDescent="0.25">
      <c r="A13" s="16"/>
      <c r="B13" s="17" t="s">
        <v>88</v>
      </c>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12.75" customHeight="1" x14ac:dyDescent="0.25">
      <c r="A14" s="16"/>
      <c r="B14" s="17" t="s">
        <v>89</v>
      </c>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12.75" customHeight="1" x14ac:dyDescent="0.25">
      <c r="A15" s="16"/>
      <c r="B15" s="17" t="s">
        <v>90</v>
      </c>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2.75" customHeight="1" x14ac:dyDescent="0.25">
      <c r="A16" s="16"/>
      <c r="B16" s="17" t="s">
        <v>91</v>
      </c>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2.75" customHeight="1" x14ac:dyDescent="0.25">
      <c r="A17" s="16"/>
      <c r="B17" s="17" t="s">
        <v>92</v>
      </c>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2.75" customHeight="1" x14ac:dyDescent="0.25">
      <c r="A18" s="16"/>
      <c r="B18" s="17" t="s">
        <v>93</v>
      </c>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12.75" customHeight="1" x14ac:dyDescent="0.25">
      <c r="A19" s="16"/>
      <c r="B19" s="17" t="s">
        <v>94</v>
      </c>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2.75" customHeight="1" x14ac:dyDescent="0.25">
      <c r="A20" s="16"/>
      <c r="B20" s="17" t="s">
        <v>95</v>
      </c>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2.75" customHeight="1" x14ac:dyDescent="0.25">
      <c r="A21" s="16"/>
      <c r="B21" s="17" t="s">
        <v>96</v>
      </c>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2.75" customHeight="1" x14ac:dyDescent="0.25">
      <c r="A22" s="16"/>
      <c r="B22" s="17" t="s">
        <v>97</v>
      </c>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2.75" customHeight="1" x14ac:dyDescent="0.25">
      <c r="A23" s="16"/>
      <c r="B23" s="17" t="s">
        <v>98</v>
      </c>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2.75" customHeight="1" x14ac:dyDescent="0.25">
      <c r="A24" s="16"/>
      <c r="B24" s="17" t="s">
        <v>99</v>
      </c>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2.75" customHeight="1" x14ac:dyDescent="0.25">
      <c r="A25" s="16"/>
      <c r="B25" s="17" t="s">
        <v>100</v>
      </c>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2.75" customHeight="1" x14ac:dyDescent="0.25">
      <c r="A26" s="16"/>
      <c r="B26" s="17" t="s">
        <v>101</v>
      </c>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x14ac:dyDescent="0.25">
      <c r="A27" s="16"/>
      <c r="B27" s="17" t="s">
        <v>102</v>
      </c>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2.75" customHeight="1" x14ac:dyDescent="0.25">
      <c r="A28" s="16"/>
      <c r="B28" s="16" t="s">
        <v>84</v>
      </c>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2.75" customHeight="1"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2.75" customHeight="1"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2.75" customHeight="1"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2.75" customHeight="1"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2.75" customHeight="1"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2.75"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2.75" customHeight="1"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2.75" customHeight="1"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2.75" customHeight="1"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2.75" customHeight="1"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2.75" customHeight="1"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2.75" customHeight="1"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2.75" customHeight="1"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2.75" customHeight="1"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2.75" customHeight="1"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2.75"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2.75"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2.75" customHeight="1"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2.75" customHeight="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2.75" customHeight="1"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2.75" customHeight="1"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2.75" customHeight="1"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2.75" customHeight="1"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2.75" customHeight="1"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2.75" customHeigh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2.75" customHeigh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2.75" customHeigh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2.75" customHeigh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2.75" customHeigh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2.75" customHeigh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2.75" customHeigh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2.75" customHeigh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2.75" customHeigh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2.75" customHeigh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2.7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2.75" customHeigh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2.75" customHeigh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2.75" customHeigh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2.75" customHeigh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2.75" customHeigh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2.75"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2.75"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2.75" customHeigh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2.75" customHeigh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2.75"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2.75"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2.75" customHeigh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2.75" customHeigh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2.75" customHeigh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2.75" customHeigh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2.75" customHeigh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2.75" customHeigh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2.75"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2.75" customHeigh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2.7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2.75" customHeigh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2.75" customHeigh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2.75" customHeigh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2.7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2.75" customHeigh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2.75" customHeigh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2.75"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2.7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2.75" customHeigh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2.75"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2.75" customHeigh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2.75"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2.75"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2.75" customHeigh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2.75" customHeigh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2.75"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2.75" customHeigh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2.75"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2.75" customHeigh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2.75"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2.75" customHeigh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2.75"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2.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2.75" customHeigh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2.75"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2.75"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2.75" customHeigh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2.75" customHeight="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2.75" customHeight="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2.75" customHeight="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2.75" customHeight="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2.75" customHeight="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2.75" customHeight="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2.75" customHeight="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2.75" customHeight="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2.75" customHeight="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2.75" customHeight="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2.75" customHeight="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2.75" customHeight="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2.75" customHeight="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2.75" customHeight="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2.75" customHeight="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2.75" customHeight="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2.75" customHeight="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2.75" customHeight="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2.75" customHeight="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2.75"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2.75" customHeight="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2.75" customHeight="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2.75" customHeight="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2.75" customHeight="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2.75" customHeight="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2.75" customHeight="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2.75" customHeight="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2.75" customHeight="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2.75" customHeight="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2.75" customHeight="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2.75" customHeight="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2.75" customHeight="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2.75" customHeight="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2.75" customHeight="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2.75" customHeight="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2.75" customHeight="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2.75" customHeight="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2.75" customHeight="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2.75" customHeight="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2.75"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2.75" customHeight="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2.75" customHeight="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2.75" customHeight="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2.75" customHeight="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2.75" customHeight="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2.75" customHeight="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2.75" customHeight="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2.75" customHeight="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2.75" customHeight="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2.75" customHeight="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2.75" customHeight="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2.75" customHeight="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2.75" customHeight="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2.75" customHeight="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2.75" customHeight="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2.75" customHeight="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2.75" customHeight="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2.75" customHeight="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2.75" customHeight="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2.75" customHeight="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2.75" customHeight="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2.75" customHeight="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2.75" customHeight="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2.75" customHeight="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2.75" customHeight="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2.75" customHeight="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2.75" customHeight="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2.75"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2.75"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2.75"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2.75"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2.75"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2.75"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2.75"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2.75"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2.75"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2.75"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2.75"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2.75"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2.75"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2.75"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2.75"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2.75"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2.75"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2.75"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2.75"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2.75"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2.75"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2.75"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2.75"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2.75"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2.75"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2.75"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2.75"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2.75"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2.75"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2.75"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2.75"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2.75"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2.75"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2.75"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2.75"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2.75"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2.75"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2.75"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2.75"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2.75"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2.75"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2.75"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2.75"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2.75" customHeight="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2.75" customHeight="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2.75" customHeigh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2.75" customHeight="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2.75" customHeight="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2.75" customHeight="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2.75" customHeight="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2.75" customHeight="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2.75" customHeight="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2.75" customHeight="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2.75" customHeight="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2.75" customHeight="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2.75" customHeight="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2.75" customHeight="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2.75" customHeight="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2.75" customHeight="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2.75" customHeight="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2.75" customHeight="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2.75" customHeight="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2.75" customHeight="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2.75" customHeight="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2.75" customHeight="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2.75" customHeight="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2.75" customHeight="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2.75" customHeight="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2.75" customHeight="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2.75" customHeight="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2.75" customHeight="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2.75" customHeight="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2.75" customHeight="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2.75" customHeight="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2.75" customHeight="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2.75" customHeight="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2.75" customHeight="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2.75" customHeight="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2.75" customHeight="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2.75" customHeight="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2.75" customHeight="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2.75" customHeight="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2.75" customHeight="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2.75"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2.75"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2.75"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2.75"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2.75"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2.75"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2.75"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2.75"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2.75"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2.75"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2.75" customHeight="1"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2.75" customHeight="1"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2.75" customHeight="1"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2.75" customHeight="1"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2.75" customHeight="1"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2.75" customHeight="1"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2.75" customHeight="1"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2.75" customHeight="1"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2.75" customHeight="1"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2.75" customHeight="1"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2.75" customHeight="1"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2.75" customHeight="1"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2.75" customHeight="1"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2.75" customHeight="1"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2.75" customHeight="1"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2.75" customHeight="1"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2.75" customHeight="1"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2.75" customHeight="1"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2.75" customHeight="1"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2.75" customHeight="1"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2.75" customHeight="1"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2.75" customHeight="1"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2.75" customHeight="1"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2.75" customHeight="1"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2.75" customHeight="1"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2.75" customHeight="1"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2.75" customHeight="1"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2.75" customHeight="1"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2.75" customHeight="1"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2.75" customHeight="1"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2.75" customHeight="1"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2.75" customHeight="1"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2.75" customHeight="1"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2.75" customHeight="1"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2.75" customHeight="1"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2.75" customHeight="1"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2.75" customHeight="1"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2.75" customHeight="1"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2.75" customHeight="1"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2.75" customHeight="1"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2.75" customHeight="1"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2.75" customHeight="1"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2.75" customHeight="1"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2.75" customHeight="1"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2.75" customHeight="1"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2.75" customHeight="1"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2.75" customHeight="1"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2.75" customHeight="1"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2.75"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2.7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2.75" customHeight="1"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2.75" customHeight="1"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2.75" customHeight="1"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2.75" customHeight="1"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2.75" customHeight="1"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2.75" customHeight="1"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2.75" customHeight="1"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2.75" customHeight="1"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2.75" customHeight="1"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2.75" customHeight="1"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2.75" customHeight="1"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2.75"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2.7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2.75" customHeight="1"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2.75" customHeight="1"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2.75" customHeight="1"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2.75" customHeight="1"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2.75" customHeight="1"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2.75" customHeight="1"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2.75" customHeight="1"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2.75" customHeight="1"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2.75" customHeight="1"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2.75" customHeight="1"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2.75" customHeight="1"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2.75" customHeight="1"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2.75" customHeight="1"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2.75" customHeight="1"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2.75" customHeight="1"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2.75" customHeight="1"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2.75" customHeight="1"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2.75" customHeight="1"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2.75" customHeight="1"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2.75" customHeight="1"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2.75" customHeight="1"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2.75" customHeight="1"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2.7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2.75" customHeight="1"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2.75" customHeight="1"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2.75" customHeight="1"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2.75" customHeight="1"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2.75" customHeight="1"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2.75" customHeight="1"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2.75" customHeight="1"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2.75" customHeight="1"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2.75" customHeight="1"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2.75" customHeight="1"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2.75" customHeight="1"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2.75" customHeight="1"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2.75" customHeight="1"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2.75" customHeight="1"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2.75" customHeight="1"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2.75" customHeight="1"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2.75" customHeight="1"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2.75" customHeight="1"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2.75" customHeight="1"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2.7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2.75" customHeight="1"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2.7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2.75" customHeight="1"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2.75" customHeight="1"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2.75" customHeight="1"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2.75" customHeight="1"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2.75" customHeight="1"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2.75" customHeight="1"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2.75" customHeight="1"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2.75" customHeight="1"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2.75" customHeight="1"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2.75" customHeight="1"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2.75" customHeight="1"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2.75" customHeight="1"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2.75" customHeight="1"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2.75" customHeight="1"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2.75" customHeight="1"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2.75" customHeight="1"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2.75" customHeight="1"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2.75" customHeight="1"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2.75" customHeight="1"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2.75" customHeight="1"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2.75" customHeight="1"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2.75" customHeight="1"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2.75" customHeight="1"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2.75" customHeight="1"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2.75" customHeight="1"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2.75" customHeight="1"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2.75" customHeight="1"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2.75" customHeight="1"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2.75" customHeight="1"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2.75" customHeight="1"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2.75" customHeight="1"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2.75" customHeight="1"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2.75" customHeight="1"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2.75" customHeight="1"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2.75" customHeight="1"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2.75" customHeight="1"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2.75" customHeight="1"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2.75" customHeight="1"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2.75" customHeight="1"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2.75" customHeight="1"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2.75" customHeight="1"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2.75" customHeight="1"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2.75" customHeight="1"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2.75" customHeight="1"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2.75" customHeight="1"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2.75" customHeight="1"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2.75" customHeight="1"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2.75" customHeight="1"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2.75" customHeight="1"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2.75" customHeight="1"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2.75" customHeight="1"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2.75" customHeight="1"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2.75" customHeight="1"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2.75" customHeight="1"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2.75" customHeight="1"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2.75" customHeight="1"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2.75" customHeight="1"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2.75" customHeight="1"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2.75" customHeight="1"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2.75" customHeight="1"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2.75" customHeight="1"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2.75" customHeight="1"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2.75" customHeight="1"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2.75" customHeight="1"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2.75" customHeight="1"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2.75" customHeight="1"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2.75" customHeight="1"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2.75" customHeight="1"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2.75" customHeight="1"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2.75" customHeight="1"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2.75" customHeight="1"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2.75" customHeight="1"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2.75" customHeight="1"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2.75" customHeight="1"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2.75" customHeight="1"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2.75" customHeight="1"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2.75" customHeight="1"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2.75" customHeight="1"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2.75" customHeight="1"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2.75" customHeight="1"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2.75" customHeight="1"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2.75" customHeight="1"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2.75" customHeight="1"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2.75" customHeight="1"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2.75" customHeight="1"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2.75" customHeight="1"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2.75" customHeight="1"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2.75" customHeight="1"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2.75" customHeight="1"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2.75" customHeight="1"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2.75" customHeight="1"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2.75" customHeight="1"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2.75" customHeight="1"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2.75" customHeight="1"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2.75" customHeight="1"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2.75" customHeight="1"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2.75" customHeight="1"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2.75" customHeight="1"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2.75" customHeight="1"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2.75" customHeight="1"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2.75" customHeight="1"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2.75" customHeight="1"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2.75" customHeight="1"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2.75" customHeight="1"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2.75" customHeight="1"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2.75" customHeight="1"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2.75" customHeight="1"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2.75" customHeight="1"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2.75" customHeight="1"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2.75" customHeight="1"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2.75" customHeight="1"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2.75" customHeight="1"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2.75" customHeight="1"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2.75" customHeight="1"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2.75" customHeight="1"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2.75" customHeight="1"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2.75" customHeight="1"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2.75" customHeight="1"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2.75" customHeight="1"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2.75" customHeight="1"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2.75" customHeight="1"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2.75" customHeight="1"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2.75" customHeight="1"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2.75" customHeight="1"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2.75" customHeight="1"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2.75" customHeight="1"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2.75" customHeight="1"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2.75" customHeight="1"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2.75" customHeight="1"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2.75" customHeight="1"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2.75" customHeight="1"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2.75" customHeight="1"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2.75" customHeight="1"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2.75" customHeight="1"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2.75" customHeight="1"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2.75" customHeight="1"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2.75" customHeight="1"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2.75" customHeight="1"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2.75" customHeight="1"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2.75" customHeight="1"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2.75" customHeight="1"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2.75" customHeight="1"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2.75" customHeight="1"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2.75" customHeight="1"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2.75" customHeight="1"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2.75" customHeight="1"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2.75" customHeight="1"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2.75" customHeight="1"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2.75" customHeight="1"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2.75" customHeight="1"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2.75" customHeight="1"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2.75" customHeight="1"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2.75" customHeight="1"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2.75" customHeight="1"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2.75" customHeight="1"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2.75" customHeight="1"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2.75" customHeight="1"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2.75" customHeight="1"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2.75" customHeight="1"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2.75" customHeight="1"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2.75" customHeight="1"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2.75" customHeight="1"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2.75" customHeight="1"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2.75" customHeight="1"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2.75" customHeight="1"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2.75" customHeight="1"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2.75" customHeight="1"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2.75" customHeight="1"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2.75" customHeight="1"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2.75" customHeight="1"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2.75" customHeight="1"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2.75" customHeight="1"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2.75" customHeight="1"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2.75" customHeight="1"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2.75" customHeight="1"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2.75" customHeight="1"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2.75" customHeight="1"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2.75" customHeight="1"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2.75" customHeight="1"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2.75" customHeight="1"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2.75" customHeight="1"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2.75" customHeight="1"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2.75" customHeight="1"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2.75" customHeight="1"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2.75" customHeight="1"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2.75" customHeight="1"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2.75" customHeight="1"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2.75" customHeight="1"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2.75" customHeight="1"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2.75" customHeight="1"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2.75" customHeight="1"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2.75" customHeight="1"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2.75" customHeight="1"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2.75" customHeight="1"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2.75" customHeight="1"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2.75" customHeight="1"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2.75" customHeight="1"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2.75" customHeight="1"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2.75" customHeight="1"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2.75" customHeight="1"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2.75" customHeight="1"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2.75" customHeight="1"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2.75" customHeight="1"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2.75" customHeight="1"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2.75" customHeight="1"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2.75" customHeight="1"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2.75" customHeight="1"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2.75" customHeight="1"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2.75" customHeight="1"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2.75" customHeight="1"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2.75" customHeight="1"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2.75" customHeight="1"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2.75" customHeight="1"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2.75" customHeight="1"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2.75" customHeight="1"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2.75" customHeight="1"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2.75" customHeight="1"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2.75" customHeight="1"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2.75" customHeight="1"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2.75" customHeight="1"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2.75" customHeight="1"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2.75" customHeight="1"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2.75" customHeight="1"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2.75" customHeight="1"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2.75" customHeight="1"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2.75" customHeight="1"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2.75" customHeight="1"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2.75" customHeight="1"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2.75" customHeight="1"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2.75" customHeight="1"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2.75" customHeight="1"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2.75" customHeight="1"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2.75" customHeight="1"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2.75" customHeight="1"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2.75" customHeight="1"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2.75" customHeight="1"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2.75" customHeight="1"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2.75" customHeight="1"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2.75" customHeight="1"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2.75" customHeight="1"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2.75" customHeight="1"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2.75" customHeight="1"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2.75" customHeight="1"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2.75" customHeight="1"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2.75" customHeight="1"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2.75" customHeight="1"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2.75" customHeight="1"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2.75" customHeight="1"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2.75" customHeight="1"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2.75" customHeight="1"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2.75" customHeight="1"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2.75" customHeight="1"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2.75" customHeight="1"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2.75" customHeight="1"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2.75" customHeight="1"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2.75" customHeight="1"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2.75" customHeight="1"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2.75" customHeight="1"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2.75" customHeight="1"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2.75" customHeight="1"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2.75" customHeight="1"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2.75" customHeight="1"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2.75" customHeight="1"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2.75" customHeight="1"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2.75" customHeight="1"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2.75" customHeight="1"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2.75" customHeight="1"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2.75" customHeight="1"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2.75" customHeight="1"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2.75" customHeight="1"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2.75" customHeight="1"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2.75" customHeight="1"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2.75" customHeight="1"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2.75" customHeight="1"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2.75" customHeight="1"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2.75" customHeight="1"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2.75" customHeight="1"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2.75" customHeight="1"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2.75" customHeight="1"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2.75" customHeight="1"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2.75" customHeight="1"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2.75" customHeight="1"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2.75" customHeight="1"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2.75" customHeight="1"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2.75" customHeight="1"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2.75" customHeight="1"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2.75" customHeight="1"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2.75" customHeight="1"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2.75" customHeight="1"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2.75" customHeight="1"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2.75" customHeight="1"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2.75" customHeight="1"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2.75" customHeight="1"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2.75" customHeight="1"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2.75" customHeight="1"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2.75" customHeight="1"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2.75" customHeight="1"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2.75" customHeight="1"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2.75" customHeight="1"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2.75" customHeight="1"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2.75" customHeight="1"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2.75" customHeight="1"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2.75" customHeight="1"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2.75" customHeight="1"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2.75" customHeight="1"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2.75" customHeight="1"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2.75" customHeight="1"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2.75" customHeight="1"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2.75" customHeight="1"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2.75" customHeight="1"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2.75" customHeight="1"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2.75" customHeight="1"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2.75" customHeight="1"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2.75" customHeight="1"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2.75" customHeight="1"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2.75" customHeight="1"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2.75" customHeight="1"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2.75" customHeight="1"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2.75" customHeight="1"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2.75" customHeight="1"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2.75" customHeight="1"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2.75" customHeight="1"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2.75" customHeight="1"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2.75" customHeight="1"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2.75" customHeight="1"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2.75" customHeight="1"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2.75" customHeight="1"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2.75" customHeight="1"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2.75" customHeight="1"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2.75" customHeight="1"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2.75" customHeight="1"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2.75" customHeight="1"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2.75" customHeight="1"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2.75" customHeight="1"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2.75" customHeight="1"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2.75" customHeight="1"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2.75" customHeight="1"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2.75" customHeight="1"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2.75" customHeight="1"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2.75" customHeight="1"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2.75" customHeight="1"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2.75" customHeight="1"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2.75" customHeight="1"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2.75" customHeight="1"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2.75" customHeight="1"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2.75" customHeight="1"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2.75" customHeight="1"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2.75" customHeight="1"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2.75" customHeight="1"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2.75" customHeight="1"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2.75" customHeight="1"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2.75" customHeight="1"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2.75" customHeight="1"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2.75" customHeight="1"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2.75" customHeight="1"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2.75" customHeight="1"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2.75" customHeight="1"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2.75" customHeight="1"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2.75" customHeight="1"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2.75" customHeight="1"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2.75" customHeight="1"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2.75" customHeight="1"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2.75" customHeight="1"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2.75" customHeight="1"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2.75" customHeight="1"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2.75" customHeight="1"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2.75" customHeight="1"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2.75" customHeight="1"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2.75" customHeight="1"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2.75" customHeight="1"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2.75" customHeight="1"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2.75" customHeight="1"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2.75" customHeight="1"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2.75" customHeight="1"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2.75" customHeight="1"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2.75" customHeight="1"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2.75" customHeight="1"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2.75" customHeight="1"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2.75" customHeight="1"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2.75" customHeight="1"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2.75" customHeight="1"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2.75" customHeight="1"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2.75" customHeight="1"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2.75" customHeight="1"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2.75" customHeight="1"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2.75" customHeight="1"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2.75" customHeight="1"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2.75" customHeight="1"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2.75" customHeight="1"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2.75" customHeight="1"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2.75" customHeight="1"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2.75" customHeight="1"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2.75" customHeight="1"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2.75" customHeight="1"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2.75" customHeight="1"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2.75" customHeight="1"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2.75" customHeight="1"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2.75" customHeight="1"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2.75" customHeight="1"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2.75" customHeight="1"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2.75" customHeight="1"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2.75" customHeight="1"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2.75" customHeight="1"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2.75" customHeight="1"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2.75" customHeight="1"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2.75" customHeight="1"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2.75" customHeight="1"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2.75" customHeight="1"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2.75" customHeight="1"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2.75" customHeight="1"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2.75" customHeight="1"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2.75" customHeight="1"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2.75" customHeight="1"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2.75" customHeight="1"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2.75" customHeight="1"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2.75" customHeight="1"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2.75" customHeight="1"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2.75" customHeight="1"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2.75" customHeight="1"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2.75" customHeight="1"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2.75" customHeight="1"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2.75" customHeight="1"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2.75" customHeight="1"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2.75" customHeight="1"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2.75" customHeight="1"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2.75" customHeight="1"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2.75" customHeight="1"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2.75" customHeight="1"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2.75" customHeight="1"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2.75" customHeight="1"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2.75" customHeight="1"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2.75" customHeight="1"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2.75" customHeight="1"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2.75" customHeight="1"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2.75" customHeight="1"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2.75" customHeight="1"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2.75" customHeight="1"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2.75" customHeight="1"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2.75" customHeight="1"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2.75" customHeight="1"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2.75" customHeight="1"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2.75" customHeight="1"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2.75" customHeight="1"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2.75" customHeight="1"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2.75" customHeight="1"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2.75" customHeight="1"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2.75" customHeight="1"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2.75" customHeight="1"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2.75" customHeight="1"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2.75" customHeight="1"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2.75" customHeight="1"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2.75" customHeight="1"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2.75" customHeight="1"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2.75" customHeight="1"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2.75" customHeight="1"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2.75" customHeight="1"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2.75" customHeight="1"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2.75" customHeight="1"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2.75" customHeight="1"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2.75" customHeight="1"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2.75" customHeight="1"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2.75" customHeight="1"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2.75" customHeight="1"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2.75" customHeight="1"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2.75" customHeight="1"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2.75" customHeight="1"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2.75" customHeight="1"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2.75" customHeight="1"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2.75" customHeight="1"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2.75" customHeight="1"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2.75" customHeight="1"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2.75" customHeight="1"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2.75" customHeight="1"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2.75" customHeight="1"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2.75" customHeight="1"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2.75" customHeight="1"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2.75" customHeight="1"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2.75" customHeight="1"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2.75" customHeight="1"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2.75" customHeight="1"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2.75" customHeight="1"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2.75" customHeight="1"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2.75" customHeight="1"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2.75" customHeight="1"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2.75" customHeight="1"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2.75" customHeight="1"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2.75" customHeight="1"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2.75" customHeight="1"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2.75" customHeight="1"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2.75" customHeight="1"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2.75" customHeight="1"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2.75" customHeight="1"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2.75" customHeight="1"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2.75" customHeight="1"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2.75" customHeight="1"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2.75" customHeight="1"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2.75" customHeight="1"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2.75" customHeight="1"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2.75" customHeight="1"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2.75" customHeight="1"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2.75" customHeight="1"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2.75" customHeight="1"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2.75" customHeight="1"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2.75" customHeight="1"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2.75" customHeight="1"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2.75" customHeight="1"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2.75" customHeight="1"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2.75" customHeight="1"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2.75" customHeight="1"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2.75" customHeight="1"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2.75" customHeight="1"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2.75" customHeight="1"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2.75" customHeight="1"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2.75" customHeight="1"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2.75" customHeight="1"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2.75" customHeight="1"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2.75" customHeight="1"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2.75" customHeight="1"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2.75" customHeight="1"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2.75" customHeight="1"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2.75" customHeight="1"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2.75" customHeight="1"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2.75" customHeight="1"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2.75" customHeight="1"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2.75" customHeight="1"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2.75" customHeight="1"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2.75" customHeight="1"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2.75" customHeight="1"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2.75" customHeight="1"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2.75" customHeight="1"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2.75" customHeight="1"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2.75" customHeight="1"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2.75" customHeight="1"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2.75" customHeight="1"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2.75" customHeight="1"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2.75" customHeight="1"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2.75" customHeight="1"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2.75" customHeight="1"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2.75" customHeight="1"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2.75" customHeight="1"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2.75" customHeight="1"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2.75" customHeight="1"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2.75" customHeight="1"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2.75" customHeight="1"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2.75" customHeight="1"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2.75" customHeight="1"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2.75" customHeight="1"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2.75" customHeight="1"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2.75" customHeight="1"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2.75" customHeight="1"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2.75" customHeight="1"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2.75" customHeight="1"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2.75" customHeight="1"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2.75" customHeight="1"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2.75" customHeight="1"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2.75" customHeight="1"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2.75" customHeight="1"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2.75" customHeight="1"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2.75" customHeight="1"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2.75" customHeight="1"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2.75" customHeight="1"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2.75" customHeight="1"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2.75" customHeight="1"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2.75" customHeight="1"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2.75" customHeight="1"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2.75" customHeight="1"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2.75" customHeight="1"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2.75" customHeight="1"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2.75" customHeight="1"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2.75" customHeight="1"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2.75" customHeight="1"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2.75" customHeight="1"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2.75" customHeight="1"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2.75" customHeight="1"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2.75" customHeight="1"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2.75" customHeight="1"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2.75" customHeight="1"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2.75" customHeight="1"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2.75" customHeight="1"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2.75" customHeight="1"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2.75" customHeight="1"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2.75" customHeight="1"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2.75" customHeight="1"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2.75" customHeight="1"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2.75" customHeight="1"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2.75" customHeight="1"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2.75" customHeight="1"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2.75" customHeight="1"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2.75" customHeight="1"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2.75" customHeight="1"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2.75" customHeight="1"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2.75" customHeight="1"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2.75" customHeight="1"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2.75" customHeight="1"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2.75" customHeight="1"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2.75" customHeight="1"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2.75" customHeight="1"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2.75" customHeight="1"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2.75" customHeight="1"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2.75" customHeight="1"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2.75" customHeight="1"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2.75" customHeight="1"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2.75" customHeight="1"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2.75" customHeight="1"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2.75" customHeight="1"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2.75" customHeight="1"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2.75" customHeight="1"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2.75" customHeight="1"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2.75" customHeight="1"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2.75" customHeight="1"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2.75" customHeight="1"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2.75" customHeight="1"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2.75" customHeight="1"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2.75" customHeight="1"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2.75" customHeight="1"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2.75" customHeight="1"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2.75" customHeight="1"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2.75" customHeight="1"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2.75" customHeight="1"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2.75" customHeight="1"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2.75" customHeight="1"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2.75" customHeight="1"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hyperlinks>
    <hyperlink ref="B1" location="null!A1" display="Porcentaje de avance en la formulación y/o ajuste de los Planes de Ordenación y Manejo de Cuencas (POMCAS), Planes de Manejo de Acuíferos (PMA) y Planes de Manejo de Microcuencas (PMM)"/>
    <hyperlink ref="B2" location="null!A1" display="Porcentaje de cuerpos de agua con planes de ordenamiento del recurso hídrico (PORH) adoptados"/>
    <hyperlink ref="B3" location="null!_Toc467769470" display="Porcentaje de Planes de Saneamiento y Manejo de Vertimientos (PSMV) con seguimiento"/>
    <hyperlink ref="B4" location="null!_Toc467769471" display="Porcentaje de cuerpos de agua con reglamentación del uso de las aguas"/>
    <hyperlink ref="B5" location="null!_Toc467769472" display="Porcentaje de Programas de Uso Eficiente y Ahorro del Agua (PUEAA) con seguimiento"/>
    <hyperlink ref="B6" location="null!_Toc467769473" display="Porcentaje de Planes de Ordenación y Manejo de Cuencas (POMCAS), Planes de Manejo de Acuíferos (PMA) y Planes de Manejo de Microcuencas (PMM) en ejecución"/>
    <hyperlink ref="B7" location="null!_Toc467769474" display="Porcentaje de entes territoriales asesorados en la incorporación, planificación y ejecución de acciones relacionadas con cambio climático en el marco de los instrumentos de planificación territorial"/>
    <hyperlink ref="B8" location="null!_Toc467769475" display="Porcentaje de suelos degradados en recuperación o rehabilitación"/>
    <hyperlink ref="B9" location="null!_Toc467769476" display="Porcentaje de la superficie de áreas protegidas regionales declaradas, homologadas o recategorizadas, inscritas en el RUNAP"/>
    <hyperlink ref="B10" location="null!_Toc467769477" display="Porcentaje de páramos delimitados por el MADS, con zonificación y régimen de usos adoptados por la CAR"/>
    <hyperlink ref="B11" location="null!_Toc467769478" display="Porcentaje de avance en la formulación del Plan de Ordenación Forestal"/>
    <hyperlink ref="B12" location="null!_Toc467769479" display="Porcentaje de áreas protegidas con planes de manejo en ejecución"/>
    <hyperlink ref="B13" location="null!_Toc467769480" display="Porcentaje de especies amenazadas con medidas de conservación y manejo en ejecución"/>
    <hyperlink ref="B14" location="null!_Toc467769481" display="Porcentaje de especies invasoras con medidas de prevención, control y manejo en ejecución"/>
    <hyperlink ref="B15" location="null!_Toc467769482" display="Porcentaje de áreas de ecosistemas en restauración, rehabilitación y reforestación"/>
    <hyperlink ref="B16" location="16MIZC!_Toc467769483" display="Implementación de acciones en manejo integrado de zonas costeras"/>
    <hyperlink ref="B17" location="null!_Toc467769484" display="Porcentaje de Planes de Gestión Integral de Residuos Sólidos (PGIRS) con seguimiento a metas de aprovechamiento"/>
    <hyperlink ref="B18" location="null!_Toc467769485" display="Porcentaje de sectores con acompañamiento para la reconversión hacia sistemas sostenibles de producción"/>
    <hyperlink ref="B19" location="null!_Toc467769486" display="Porcentaje de ejecución de acciones en Gestión Ambiental Urbana"/>
    <hyperlink ref="B20" location="null!_Toc467769487" display="Implementación del Programa Regional de Negocios Verdes por la autoridad ambiental"/>
    <hyperlink ref="B21" location="null!_Toc467769488" display="Tiempo promedio de trámite para la resolución de autorizaciones ambientales otorgadas por la corporación"/>
    <hyperlink ref="B22" location="null!_Toc467769489" display="Porcentaje de autorizaciones ambientales con seguimiento"/>
    <hyperlink ref="B23" location="null!_Toc467769490" display="Porcentaje de Procesos Sancionatorios Resueltos"/>
    <hyperlink ref="B24" location="null!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25" location="null!_Toc467769492" display="Porcentaje de redes y estaciones de monitoreo en operación"/>
    <hyperlink ref="B26" location="null!_Toc467769493" display="Porcentaje de actualización y reporte de la información en el SIAC"/>
    <hyperlink ref="B27" location="null!_Toc467769494" display="Ejecución de Acciones en Educación Ambiental"/>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96"/>
  <sheetViews>
    <sheetView view="pageBreakPreview" topLeftCell="B195" zoomScale="70" zoomScaleNormal="100" zoomScaleSheetLayoutView="70" workbookViewId="0">
      <selection activeCell="C195" sqref="C195"/>
    </sheetView>
  </sheetViews>
  <sheetFormatPr baseColWidth="10" defaultRowHeight="18" x14ac:dyDescent="0.25"/>
  <cols>
    <col min="1" max="1" width="134.28515625" style="608" customWidth="1"/>
    <col min="2" max="2" width="30.85546875" style="499" customWidth="1"/>
    <col min="3" max="4" width="11.42578125" style="609"/>
    <col min="5" max="5" width="16.5703125" style="609" customWidth="1"/>
    <col min="6" max="6" width="148.28515625" style="507" customWidth="1"/>
    <col min="7" max="7" width="36.7109375" style="610" customWidth="1"/>
    <col min="8" max="8" width="32.42578125" style="611" customWidth="1"/>
    <col min="9" max="16384" width="11.42578125" style="507"/>
  </cols>
  <sheetData>
    <row r="1" spans="1:8" s="499" customFormat="1" ht="119.25" customHeight="1" x14ac:dyDescent="0.25">
      <c r="A1" s="494" t="s">
        <v>1508</v>
      </c>
      <c r="B1" s="495" t="s">
        <v>1507</v>
      </c>
      <c r="C1" s="849" t="s">
        <v>1506</v>
      </c>
      <c r="D1" s="850"/>
      <c r="E1" s="851"/>
      <c r="F1" s="496" t="s">
        <v>1505</v>
      </c>
      <c r="G1" s="497" t="s">
        <v>1504</v>
      </c>
      <c r="H1" s="498" t="s">
        <v>111</v>
      </c>
    </row>
    <row r="2" spans="1:8" x14ac:dyDescent="0.25">
      <c r="A2" s="500" t="s">
        <v>141</v>
      </c>
      <c r="B2" s="501"/>
      <c r="C2" s="502"/>
      <c r="D2" s="502"/>
      <c r="E2" s="503">
        <f>+(E3*G3)+(E46*G46)</f>
        <v>0.61534077922077923</v>
      </c>
      <c r="F2" s="504"/>
      <c r="G2" s="505">
        <v>0.25</v>
      </c>
      <c r="H2" s="506"/>
    </row>
    <row r="3" spans="1:8" ht="45" customHeight="1" x14ac:dyDescent="0.25">
      <c r="A3" s="508" t="s">
        <v>142</v>
      </c>
      <c r="B3" s="509"/>
      <c r="C3" s="510"/>
      <c r="D3" s="510"/>
      <c r="E3" s="511">
        <f>+(E4*G4)+(E12*G12)+(E16*G16)+(E24*G24)+(E30*G30)+(E36*G36)</f>
        <v>0.51947272727272731</v>
      </c>
      <c r="F3" s="512"/>
      <c r="G3" s="513">
        <v>0.6</v>
      </c>
      <c r="H3" s="514"/>
    </row>
    <row r="4" spans="1:8" ht="58.5" customHeight="1" x14ac:dyDescent="0.25">
      <c r="A4" s="515" t="s">
        <v>143</v>
      </c>
      <c r="B4" s="516"/>
      <c r="C4" s="517"/>
      <c r="D4" s="517"/>
      <c r="E4" s="518">
        <f>+SUMPRODUCT(E5:E11,G5:G11)</f>
        <v>0.53181818181818186</v>
      </c>
      <c r="F4" s="519"/>
      <c r="G4" s="520">
        <v>0.15</v>
      </c>
      <c r="H4" s="521"/>
    </row>
    <row r="5" spans="1:8" ht="178.5" hidden="1" customHeight="1" x14ac:dyDescent="0.25">
      <c r="A5" s="522" t="s">
        <v>144</v>
      </c>
      <c r="B5" s="523" t="s">
        <v>145</v>
      </c>
      <c r="C5" s="524">
        <v>1</v>
      </c>
      <c r="D5" s="525">
        <v>1</v>
      </c>
      <c r="E5" s="526">
        <f>IF(D5/C5&gt;=100%,100%,D5/C5)</f>
        <v>1</v>
      </c>
      <c r="F5" s="527" t="s">
        <v>1475</v>
      </c>
      <c r="G5" s="528">
        <v>0.25</v>
      </c>
      <c r="H5" s="846" t="s">
        <v>147</v>
      </c>
    </row>
    <row r="6" spans="1:8" ht="72.75" customHeight="1" x14ac:dyDescent="0.25">
      <c r="A6" s="522" t="s">
        <v>148</v>
      </c>
      <c r="B6" s="523" t="s">
        <v>149</v>
      </c>
      <c r="C6" s="524">
        <v>25</v>
      </c>
      <c r="D6" s="525">
        <v>0</v>
      </c>
      <c r="E6" s="526">
        <f>IF(D6/C6&gt;=100%,100%,D6/C6)</f>
        <v>0</v>
      </c>
      <c r="F6" s="529" t="s">
        <v>150</v>
      </c>
      <c r="G6" s="528">
        <v>0.25</v>
      </c>
      <c r="H6" s="847"/>
    </row>
    <row r="7" spans="1:8" ht="98.25" customHeight="1" x14ac:dyDescent="0.25">
      <c r="A7" s="530" t="s">
        <v>151</v>
      </c>
      <c r="B7" s="523" t="s">
        <v>152</v>
      </c>
      <c r="C7" s="524">
        <v>2</v>
      </c>
      <c r="D7" s="531">
        <v>0</v>
      </c>
      <c r="E7" s="526">
        <f>IF(D7/C7&gt;=100%,100%,D7/C7)</f>
        <v>0</v>
      </c>
      <c r="F7" s="529" t="s">
        <v>150</v>
      </c>
      <c r="G7" s="528">
        <v>0.2</v>
      </c>
      <c r="H7" s="847"/>
    </row>
    <row r="8" spans="1:8" ht="102" hidden="1" customHeight="1" x14ac:dyDescent="0.25">
      <c r="A8" s="522" t="s">
        <v>153</v>
      </c>
      <c r="B8" s="523" t="s">
        <v>154</v>
      </c>
      <c r="C8" s="524"/>
      <c r="D8" s="525"/>
      <c r="E8" s="526"/>
      <c r="F8" s="532"/>
      <c r="G8" s="528">
        <v>0</v>
      </c>
      <c r="H8" s="847"/>
    </row>
    <row r="9" spans="1:8" ht="36" hidden="1" x14ac:dyDescent="0.25">
      <c r="A9" s="522" t="s">
        <v>157</v>
      </c>
      <c r="B9" s="523" t="s">
        <v>158</v>
      </c>
      <c r="C9" s="524">
        <v>1</v>
      </c>
      <c r="D9" s="525">
        <v>1</v>
      </c>
      <c r="E9" s="526">
        <f>IF(D9/C9&gt;=100%,100%,D9/C9)</f>
        <v>1</v>
      </c>
      <c r="F9" s="532" t="s">
        <v>160</v>
      </c>
      <c r="G9" s="528">
        <v>0.1</v>
      </c>
      <c r="H9" s="847"/>
    </row>
    <row r="10" spans="1:8" ht="252" hidden="1" x14ac:dyDescent="0.25">
      <c r="A10" s="530" t="s">
        <v>161</v>
      </c>
      <c r="B10" s="523" t="s">
        <v>162</v>
      </c>
      <c r="C10" s="524">
        <v>11</v>
      </c>
      <c r="D10" s="533">
        <v>9</v>
      </c>
      <c r="E10" s="526">
        <f>IF(D10/C10&gt;=100%,100%,D10/C10)</f>
        <v>0.81818181818181823</v>
      </c>
      <c r="F10" s="532" t="s">
        <v>1491</v>
      </c>
      <c r="G10" s="528">
        <v>0.1</v>
      </c>
      <c r="H10" s="847"/>
    </row>
    <row r="11" spans="1:8" ht="36" hidden="1" x14ac:dyDescent="0.25">
      <c r="A11" s="530" t="s">
        <v>163</v>
      </c>
      <c r="B11" s="523" t="s">
        <v>164</v>
      </c>
      <c r="C11" s="524">
        <v>1</v>
      </c>
      <c r="D11" s="525">
        <v>85</v>
      </c>
      <c r="E11" s="526">
        <f>IF(D11/C11&gt;=100%,100%,D11/C11)</f>
        <v>1</v>
      </c>
      <c r="F11" s="532" t="s">
        <v>165</v>
      </c>
      <c r="G11" s="528">
        <v>0.1</v>
      </c>
      <c r="H11" s="847"/>
    </row>
    <row r="12" spans="1:8" ht="57.75" customHeight="1" x14ac:dyDescent="0.25">
      <c r="A12" s="534" t="s">
        <v>166</v>
      </c>
      <c r="B12" s="535"/>
      <c r="C12" s="536"/>
      <c r="D12" s="536"/>
      <c r="E12" s="537">
        <f>+SUMPRODUCT(E13:E15,G13:G15)</f>
        <v>0.75</v>
      </c>
      <c r="F12" s="538"/>
      <c r="G12" s="539">
        <v>0.15</v>
      </c>
      <c r="H12" s="540"/>
    </row>
    <row r="13" spans="1:8" ht="100.5" customHeight="1" x14ac:dyDescent="0.25">
      <c r="A13" s="522" t="s">
        <v>167</v>
      </c>
      <c r="B13" s="523" t="s">
        <v>168</v>
      </c>
      <c r="C13" s="541">
        <v>1</v>
      </c>
      <c r="D13" s="542">
        <v>0.5</v>
      </c>
      <c r="E13" s="526">
        <f>IF(D13/C13&gt;=100%,100%,D13/C13)</f>
        <v>0.5</v>
      </c>
      <c r="F13" s="532" t="s">
        <v>1492</v>
      </c>
      <c r="G13" s="528">
        <v>0.5</v>
      </c>
      <c r="H13" s="846" t="s">
        <v>170</v>
      </c>
    </row>
    <row r="14" spans="1:8" ht="54" hidden="1" x14ac:dyDescent="0.25">
      <c r="A14" s="522" t="s">
        <v>171</v>
      </c>
      <c r="B14" s="523" t="s">
        <v>172</v>
      </c>
      <c r="C14" s="541">
        <v>1</v>
      </c>
      <c r="D14" s="542">
        <v>1</v>
      </c>
      <c r="E14" s="542">
        <f>IF(D14/C14&gt;=100%,100%,D14/C14)</f>
        <v>1</v>
      </c>
      <c r="F14" s="532" t="s">
        <v>1462</v>
      </c>
      <c r="G14" s="528">
        <v>0.5</v>
      </c>
      <c r="H14" s="847"/>
    </row>
    <row r="15" spans="1:8" ht="89.25" hidden="1" customHeight="1" x14ac:dyDescent="0.25">
      <c r="A15" s="522" t="s">
        <v>173</v>
      </c>
      <c r="B15" s="523" t="s">
        <v>174</v>
      </c>
      <c r="C15" s="543"/>
      <c r="D15" s="525"/>
      <c r="E15" s="542"/>
      <c r="F15" s="532"/>
      <c r="G15" s="528">
        <v>0</v>
      </c>
      <c r="H15" s="847"/>
    </row>
    <row r="16" spans="1:8" ht="78.75" customHeight="1" x14ac:dyDescent="0.25">
      <c r="A16" s="544" t="s">
        <v>175</v>
      </c>
      <c r="B16" s="545"/>
      <c r="C16" s="546"/>
      <c r="D16" s="546"/>
      <c r="E16" s="547">
        <f>+SUMPRODUCT(E17:E23,G17:G23)</f>
        <v>0.59600000000000009</v>
      </c>
      <c r="F16" s="548"/>
      <c r="G16" s="549">
        <v>0.2</v>
      </c>
      <c r="H16" s="550"/>
    </row>
    <row r="17" spans="1:8" ht="252" hidden="1" x14ac:dyDescent="0.25">
      <c r="A17" s="522" t="s">
        <v>176</v>
      </c>
      <c r="B17" s="523" t="s">
        <v>177</v>
      </c>
      <c r="C17" s="551">
        <v>2</v>
      </c>
      <c r="D17" s="525">
        <v>3</v>
      </c>
      <c r="E17" s="526">
        <f t="shared" ref="E17:E23" si="0">IF(D17/C17&gt;=100%,100%,D17/C17)</f>
        <v>1</v>
      </c>
      <c r="F17" s="532" t="s">
        <v>1509</v>
      </c>
      <c r="G17" s="528">
        <v>0.2</v>
      </c>
      <c r="H17" s="846" t="s">
        <v>179</v>
      </c>
    </row>
    <row r="18" spans="1:8" ht="90" hidden="1" x14ac:dyDescent="0.25">
      <c r="A18" s="522" t="s">
        <v>180</v>
      </c>
      <c r="B18" s="523" t="s">
        <v>181</v>
      </c>
      <c r="C18" s="551">
        <v>2</v>
      </c>
      <c r="D18" s="525">
        <v>12</v>
      </c>
      <c r="E18" s="526">
        <f t="shared" si="0"/>
        <v>1</v>
      </c>
      <c r="F18" s="552" t="s">
        <v>1494</v>
      </c>
      <c r="G18" s="528">
        <v>0.2</v>
      </c>
      <c r="H18" s="847"/>
    </row>
    <row r="19" spans="1:8" ht="89.25" hidden="1" customHeight="1" x14ac:dyDescent="0.25">
      <c r="A19" s="522" t="s">
        <v>183</v>
      </c>
      <c r="B19" s="553" t="s">
        <v>184</v>
      </c>
      <c r="C19" s="542">
        <v>1</v>
      </c>
      <c r="D19" s="554">
        <v>1</v>
      </c>
      <c r="E19" s="526">
        <f t="shared" si="0"/>
        <v>1</v>
      </c>
      <c r="F19" s="532" t="s">
        <v>1495</v>
      </c>
      <c r="G19" s="528">
        <v>0.1</v>
      </c>
      <c r="H19" s="847"/>
    </row>
    <row r="20" spans="1:8" ht="54" hidden="1" x14ac:dyDescent="0.25">
      <c r="A20" s="530" t="s">
        <v>185</v>
      </c>
      <c r="B20" s="523" t="s">
        <v>186</v>
      </c>
      <c r="C20" s="551">
        <v>25</v>
      </c>
      <c r="D20" s="525">
        <v>23</v>
      </c>
      <c r="E20" s="526">
        <f t="shared" si="0"/>
        <v>0.92</v>
      </c>
      <c r="F20" s="532" t="s">
        <v>1421</v>
      </c>
      <c r="G20" s="528">
        <v>0.05</v>
      </c>
      <c r="H20" s="847"/>
    </row>
    <row r="21" spans="1:8" ht="90" hidden="1" x14ac:dyDescent="0.25">
      <c r="A21" s="522" t="s">
        <v>187</v>
      </c>
      <c r="B21" s="523" t="s">
        <v>188</v>
      </c>
      <c r="C21" s="542">
        <v>1</v>
      </c>
      <c r="D21" s="554">
        <v>1</v>
      </c>
      <c r="E21" s="526">
        <f t="shared" si="0"/>
        <v>1</v>
      </c>
      <c r="F21" s="532" t="s">
        <v>1496</v>
      </c>
      <c r="G21" s="528">
        <v>0.05</v>
      </c>
      <c r="H21" s="847"/>
    </row>
    <row r="22" spans="1:8" ht="124.5" customHeight="1" x14ac:dyDescent="0.25">
      <c r="A22" s="522" t="s">
        <v>190</v>
      </c>
      <c r="B22" s="523" t="s">
        <v>181</v>
      </c>
      <c r="C22" s="551">
        <v>1</v>
      </c>
      <c r="D22" s="525">
        <v>0</v>
      </c>
      <c r="E22" s="555">
        <f t="shared" si="0"/>
        <v>0</v>
      </c>
      <c r="F22" s="532" t="s">
        <v>1476</v>
      </c>
      <c r="G22" s="528">
        <v>0.2</v>
      </c>
      <c r="H22" s="847"/>
    </row>
    <row r="23" spans="1:8" ht="127.5" customHeight="1" x14ac:dyDescent="0.25">
      <c r="A23" s="522" t="s">
        <v>191</v>
      </c>
      <c r="B23" s="523" t="s">
        <v>181</v>
      </c>
      <c r="C23" s="551">
        <v>1</v>
      </c>
      <c r="D23" s="525">
        <v>0</v>
      </c>
      <c r="E23" s="555">
        <f t="shared" si="0"/>
        <v>0</v>
      </c>
      <c r="F23" s="532" t="s">
        <v>1476</v>
      </c>
      <c r="G23" s="528">
        <v>0.2</v>
      </c>
      <c r="H23" s="847"/>
    </row>
    <row r="24" spans="1:8" ht="50.25" hidden="1" customHeight="1" x14ac:dyDescent="0.25">
      <c r="A24" s="534" t="s">
        <v>192</v>
      </c>
      <c r="B24" s="535"/>
      <c r="C24" s="536"/>
      <c r="D24" s="536"/>
      <c r="E24" s="537">
        <f>+SUMPRODUCT(E25:E29,G25:G29)</f>
        <v>0.1</v>
      </c>
      <c r="F24" s="538"/>
      <c r="G24" s="539">
        <v>0.1</v>
      </c>
      <c r="H24" s="540"/>
    </row>
    <row r="25" spans="1:8" ht="81.75" hidden="1" customHeight="1" x14ac:dyDescent="0.25">
      <c r="A25" s="522" t="s">
        <v>193</v>
      </c>
      <c r="B25" s="523" t="s">
        <v>194</v>
      </c>
      <c r="C25" s="543">
        <v>1</v>
      </c>
      <c r="D25" s="525">
        <v>0</v>
      </c>
      <c r="E25" s="542">
        <f>IF(D25/C25&gt;=100%,100%,D25/C25)</f>
        <v>0</v>
      </c>
      <c r="F25" s="532" t="s">
        <v>195</v>
      </c>
      <c r="G25" s="528">
        <v>0.3</v>
      </c>
      <c r="H25" s="846" t="s">
        <v>197</v>
      </c>
    </row>
    <row r="26" spans="1:8" ht="45.75" hidden="1" customHeight="1" x14ac:dyDescent="0.25">
      <c r="A26" s="522" t="s">
        <v>198</v>
      </c>
      <c r="B26" s="523" t="s">
        <v>199</v>
      </c>
      <c r="C26" s="543">
        <v>1</v>
      </c>
      <c r="D26" s="525">
        <v>0</v>
      </c>
      <c r="E26" s="542">
        <f>IF(D26/C26&gt;=100%,100%,D26/C26)</f>
        <v>0</v>
      </c>
      <c r="F26" s="532" t="s">
        <v>200</v>
      </c>
      <c r="G26" s="528">
        <v>0.3</v>
      </c>
      <c r="H26" s="847"/>
    </row>
    <row r="27" spans="1:8" ht="45.75" hidden="1" customHeight="1" x14ac:dyDescent="0.25">
      <c r="A27" s="522" t="s">
        <v>202</v>
      </c>
      <c r="B27" s="523" t="s">
        <v>203</v>
      </c>
      <c r="C27" s="541">
        <v>0.2</v>
      </c>
      <c r="D27" s="542">
        <v>0</v>
      </c>
      <c r="E27" s="526">
        <v>0</v>
      </c>
      <c r="F27" s="532" t="s">
        <v>1497</v>
      </c>
      <c r="G27" s="528">
        <v>0.3</v>
      </c>
      <c r="H27" s="847"/>
    </row>
    <row r="28" spans="1:8" ht="102" hidden="1" customHeight="1" x14ac:dyDescent="0.25">
      <c r="A28" s="522" t="s">
        <v>204</v>
      </c>
      <c r="B28" s="523" t="s">
        <v>205</v>
      </c>
      <c r="C28" s="541">
        <v>1</v>
      </c>
      <c r="D28" s="542">
        <v>1</v>
      </c>
      <c r="E28" s="542">
        <f>IF(D28/C28&gt;=100%,100%,D28/C28)</f>
        <v>1</v>
      </c>
      <c r="F28" s="532" t="s">
        <v>1498</v>
      </c>
      <c r="G28" s="528">
        <v>0.1</v>
      </c>
      <c r="H28" s="846" t="s">
        <v>206</v>
      </c>
    </row>
    <row r="29" spans="1:8" ht="76.5" hidden="1" customHeight="1" x14ac:dyDescent="0.25">
      <c r="A29" s="522" t="s">
        <v>207</v>
      </c>
      <c r="B29" s="523" t="s">
        <v>208</v>
      </c>
      <c r="C29" s="541"/>
      <c r="D29" s="542"/>
      <c r="E29" s="526"/>
      <c r="F29" s="532"/>
      <c r="G29" s="528">
        <v>0</v>
      </c>
      <c r="H29" s="847"/>
    </row>
    <row r="30" spans="1:8" ht="63.75" customHeight="1" x14ac:dyDescent="0.25">
      <c r="A30" s="544" t="s">
        <v>209</v>
      </c>
      <c r="B30" s="545"/>
      <c r="C30" s="546"/>
      <c r="D30" s="546"/>
      <c r="E30" s="547">
        <f>+SUMPRODUCT(E31:E35,G31:G35)</f>
        <v>0.4</v>
      </c>
      <c r="F30" s="548"/>
      <c r="G30" s="549">
        <v>0.2</v>
      </c>
      <c r="H30" s="550"/>
    </row>
    <row r="31" spans="1:8" ht="122.25" customHeight="1" x14ac:dyDescent="0.25">
      <c r="A31" s="522" t="s">
        <v>210</v>
      </c>
      <c r="B31" s="523" t="s">
        <v>211</v>
      </c>
      <c r="C31" s="543">
        <v>2</v>
      </c>
      <c r="D31" s="525">
        <v>0</v>
      </c>
      <c r="E31" s="526">
        <f>IF(D31/C31&gt;=100%,100%,D31/C31)</f>
        <v>0</v>
      </c>
      <c r="F31" s="532" t="s">
        <v>1426</v>
      </c>
      <c r="G31" s="528">
        <v>0.5</v>
      </c>
      <c r="H31" s="556" t="s">
        <v>213</v>
      </c>
    </row>
    <row r="32" spans="1:8" ht="72" hidden="1" x14ac:dyDescent="0.25">
      <c r="A32" s="557" t="s">
        <v>214</v>
      </c>
      <c r="B32" s="523" t="s">
        <v>215</v>
      </c>
      <c r="C32" s="543"/>
      <c r="D32" s="525"/>
      <c r="E32" s="526"/>
      <c r="F32" s="532" t="s">
        <v>1474</v>
      </c>
      <c r="G32" s="528">
        <v>0</v>
      </c>
      <c r="H32" s="556" t="s">
        <v>216</v>
      </c>
    </row>
    <row r="33" spans="1:8" ht="111" customHeight="1" x14ac:dyDescent="0.25">
      <c r="A33" s="522" t="s">
        <v>217</v>
      </c>
      <c r="B33" s="523" t="s">
        <v>218</v>
      </c>
      <c r="C33" s="543">
        <v>1</v>
      </c>
      <c r="D33" s="525">
        <v>0</v>
      </c>
      <c r="E33" s="526">
        <f>IF(D33/C33&gt;=100%,100%,D33/C33)</f>
        <v>0</v>
      </c>
      <c r="F33" s="532" t="s">
        <v>1427</v>
      </c>
      <c r="G33" s="528">
        <v>0.1</v>
      </c>
      <c r="H33" s="556" t="s">
        <v>213</v>
      </c>
    </row>
    <row r="34" spans="1:8" ht="76.5" hidden="1" customHeight="1" x14ac:dyDescent="0.25">
      <c r="A34" s="557" t="s">
        <v>220</v>
      </c>
      <c r="B34" s="523" t="s">
        <v>221</v>
      </c>
      <c r="C34" s="558">
        <v>1</v>
      </c>
      <c r="D34" s="525">
        <v>4</v>
      </c>
      <c r="E34" s="526">
        <f>IF(D34/C34&gt;=100%,100%,D34/C34)</f>
        <v>1</v>
      </c>
      <c r="F34" s="532" t="s">
        <v>1477</v>
      </c>
      <c r="G34" s="528">
        <v>0.1</v>
      </c>
      <c r="H34" s="846" t="s">
        <v>216</v>
      </c>
    </row>
    <row r="35" spans="1:8" ht="51" hidden="1" customHeight="1" x14ac:dyDescent="0.25">
      <c r="A35" s="522" t="s">
        <v>222</v>
      </c>
      <c r="B35" s="523" t="s">
        <v>223</v>
      </c>
      <c r="C35" s="541">
        <v>1</v>
      </c>
      <c r="D35" s="541">
        <v>1</v>
      </c>
      <c r="E35" s="526">
        <f>IF(D35/C35&gt;=100%,100%,D35/C35)</f>
        <v>1</v>
      </c>
      <c r="F35" s="532" t="s">
        <v>1499</v>
      </c>
      <c r="G35" s="528">
        <v>0.3</v>
      </c>
      <c r="H35" s="847"/>
    </row>
    <row r="36" spans="1:8" ht="54" customHeight="1" x14ac:dyDescent="0.25">
      <c r="A36" s="534" t="s">
        <v>224</v>
      </c>
      <c r="B36" s="535"/>
      <c r="C36" s="536"/>
      <c r="D36" s="536"/>
      <c r="E36" s="537">
        <f>+SUMPRODUCT(E37:E45,G37:G45)</f>
        <v>0.59000000000000008</v>
      </c>
      <c r="F36" s="559"/>
      <c r="G36" s="539">
        <v>0.2</v>
      </c>
      <c r="H36" s="540"/>
    </row>
    <row r="37" spans="1:8" ht="63.75" hidden="1" customHeight="1" x14ac:dyDescent="0.25">
      <c r="A37" s="557" t="s">
        <v>225</v>
      </c>
      <c r="B37" s="523" t="s">
        <v>226</v>
      </c>
      <c r="C37" s="543"/>
      <c r="D37" s="525"/>
      <c r="E37" s="526"/>
      <c r="F37" s="532"/>
      <c r="G37" s="528">
        <v>0</v>
      </c>
      <c r="H37" s="846" t="s">
        <v>227</v>
      </c>
    </row>
    <row r="38" spans="1:8" ht="126" hidden="1" x14ac:dyDescent="0.25">
      <c r="A38" s="557" t="s">
        <v>228</v>
      </c>
      <c r="B38" s="523" t="s">
        <v>229</v>
      </c>
      <c r="C38" s="543">
        <v>1</v>
      </c>
      <c r="D38" s="531">
        <v>1</v>
      </c>
      <c r="E38" s="542">
        <f>IF(D38/C38&gt;=100%,100%,D38/C38)</f>
        <v>1</v>
      </c>
      <c r="F38" s="532" t="s">
        <v>1481</v>
      </c>
      <c r="G38" s="528">
        <v>0.1</v>
      </c>
      <c r="H38" s="847"/>
    </row>
    <row r="39" spans="1:8" ht="47.25" customHeight="1" x14ac:dyDescent="0.25">
      <c r="A39" s="560" t="s">
        <v>230</v>
      </c>
      <c r="B39" s="523" t="s">
        <v>231</v>
      </c>
      <c r="C39" s="543">
        <v>1</v>
      </c>
      <c r="D39" s="531">
        <v>0</v>
      </c>
      <c r="E39" s="542">
        <f>IF(D39/C39&gt;=100%,100%,D39/C39)</f>
        <v>0</v>
      </c>
      <c r="F39" s="532" t="s">
        <v>1500</v>
      </c>
      <c r="G39" s="528">
        <v>0.05</v>
      </c>
      <c r="H39" s="847"/>
    </row>
    <row r="40" spans="1:8" ht="20.25" hidden="1" customHeight="1" x14ac:dyDescent="0.25">
      <c r="A40" s="557" t="s">
        <v>232</v>
      </c>
      <c r="B40" s="523" t="s">
        <v>233</v>
      </c>
      <c r="C40" s="541">
        <v>1</v>
      </c>
      <c r="D40" s="531">
        <v>60</v>
      </c>
      <c r="E40" s="542">
        <v>0.6</v>
      </c>
      <c r="F40" s="532" t="s">
        <v>234</v>
      </c>
      <c r="G40" s="528">
        <v>0.5</v>
      </c>
      <c r="H40" s="847"/>
    </row>
    <row r="41" spans="1:8" ht="49.5" customHeight="1" x14ac:dyDescent="0.25">
      <c r="A41" s="557" t="s">
        <v>235</v>
      </c>
      <c r="B41" s="523" t="s">
        <v>236</v>
      </c>
      <c r="C41" s="541">
        <v>0.5</v>
      </c>
      <c r="D41" s="531">
        <v>15</v>
      </c>
      <c r="E41" s="542">
        <v>0.3</v>
      </c>
      <c r="F41" s="532" t="s">
        <v>1482</v>
      </c>
      <c r="G41" s="528">
        <v>0.15</v>
      </c>
      <c r="H41" s="847"/>
    </row>
    <row r="42" spans="1:8" ht="42.75" customHeight="1" x14ac:dyDescent="0.25">
      <c r="A42" s="560" t="s">
        <v>237</v>
      </c>
      <c r="B42" s="523" t="s">
        <v>238</v>
      </c>
      <c r="C42" s="543">
        <v>1</v>
      </c>
      <c r="D42" s="531">
        <v>0</v>
      </c>
      <c r="E42" s="526">
        <f>IF(D42/C42&gt;=100%,100%,D42/C42)</f>
        <v>0</v>
      </c>
      <c r="F42" s="532" t="s">
        <v>239</v>
      </c>
      <c r="G42" s="528">
        <v>0</v>
      </c>
      <c r="H42" s="847"/>
    </row>
    <row r="43" spans="1:8" ht="126" hidden="1" x14ac:dyDescent="0.25">
      <c r="A43" s="557" t="s">
        <v>240</v>
      </c>
      <c r="B43" s="523" t="s">
        <v>241</v>
      </c>
      <c r="C43" s="543">
        <v>1</v>
      </c>
      <c r="D43" s="561">
        <v>0.7</v>
      </c>
      <c r="E43" s="542">
        <f>IF(D43/C43&gt;=100%,100%,D43/C43)</f>
        <v>0.7</v>
      </c>
      <c r="F43" s="532" t="s">
        <v>242</v>
      </c>
      <c r="G43" s="528">
        <v>0.1</v>
      </c>
      <c r="H43" s="847"/>
    </row>
    <row r="44" spans="1:8" ht="90" hidden="1" x14ac:dyDescent="0.25">
      <c r="A44" s="560" t="s">
        <v>243</v>
      </c>
      <c r="B44" s="523" t="s">
        <v>244</v>
      </c>
      <c r="C44" s="541">
        <v>0.5</v>
      </c>
      <c r="D44" s="531">
        <v>100</v>
      </c>
      <c r="E44" s="542">
        <f>IF(D44/C44&gt;=100%,100%,D44/C44)</f>
        <v>1</v>
      </c>
      <c r="F44" s="532" t="s">
        <v>1490</v>
      </c>
      <c r="G44" s="528">
        <v>0.05</v>
      </c>
      <c r="H44" s="847"/>
    </row>
    <row r="45" spans="1:8" ht="48" customHeight="1" x14ac:dyDescent="0.25">
      <c r="A45" s="557" t="s">
        <v>245</v>
      </c>
      <c r="B45" s="523" t="s">
        <v>246</v>
      </c>
      <c r="C45" s="541">
        <v>1</v>
      </c>
      <c r="D45" s="531">
        <v>50</v>
      </c>
      <c r="E45" s="542">
        <v>0.5</v>
      </c>
      <c r="F45" s="532" t="s">
        <v>1483</v>
      </c>
      <c r="G45" s="528">
        <v>0.05</v>
      </c>
      <c r="H45" s="847"/>
    </row>
    <row r="46" spans="1:8" ht="52.5" customHeight="1" x14ac:dyDescent="0.25">
      <c r="A46" s="508" t="s">
        <v>247</v>
      </c>
      <c r="B46" s="562"/>
      <c r="C46" s="510"/>
      <c r="D46" s="510"/>
      <c r="E46" s="563">
        <f>+(E47*G47)+(E51*G51)+(E55*G55)</f>
        <v>0.75914285714285723</v>
      </c>
      <c r="F46" s="512"/>
      <c r="G46" s="513">
        <v>0.4</v>
      </c>
      <c r="H46" s="514"/>
    </row>
    <row r="47" spans="1:8" ht="50.25" customHeight="1" x14ac:dyDescent="0.25">
      <c r="A47" s="534" t="s">
        <v>248</v>
      </c>
      <c r="B47" s="535"/>
      <c r="C47" s="536"/>
      <c r="D47" s="537"/>
      <c r="E47" s="537">
        <f>+SUMPRODUCT(E48:E50,G48:G50)</f>
        <v>0.85714285714285721</v>
      </c>
      <c r="F47" s="538"/>
      <c r="G47" s="539">
        <v>0.3</v>
      </c>
      <c r="H47" s="540"/>
    </row>
    <row r="48" spans="1:8" ht="324" hidden="1" x14ac:dyDescent="0.25">
      <c r="A48" s="522" t="s">
        <v>249</v>
      </c>
      <c r="B48" s="523" t="s">
        <v>250</v>
      </c>
      <c r="C48" s="543">
        <v>5</v>
      </c>
      <c r="D48" s="525">
        <v>5</v>
      </c>
      <c r="E48" s="526">
        <f>IF(D48/C48&gt;=100%,100%,D48/C48)</f>
        <v>1</v>
      </c>
      <c r="F48" s="532" t="s">
        <v>1488</v>
      </c>
      <c r="G48" s="528">
        <v>0.6</v>
      </c>
      <c r="H48" s="846" t="s">
        <v>252</v>
      </c>
    </row>
    <row r="49" spans="1:8" ht="139.5" customHeight="1" x14ac:dyDescent="0.25">
      <c r="A49" s="522" t="s">
        <v>253</v>
      </c>
      <c r="B49" s="523" t="s">
        <v>254</v>
      </c>
      <c r="C49" s="541">
        <v>0.7</v>
      </c>
      <c r="D49" s="542">
        <v>0.2</v>
      </c>
      <c r="E49" s="526">
        <f>IF(D49/C49&gt;=100%,100%,D49/C49)</f>
        <v>0.28571428571428575</v>
      </c>
      <c r="F49" s="532" t="s">
        <v>1501</v>
      </c>
      <c r="G49" s="528">
        <v>0.2</v>
      </c>
      <c r="H49" s="847"/>
    </row>
    <row r="50" spans="1:8" ht="204" hidden="1" customHeight="1" x14ac:dyDescent="0.25">
      <c r="A50" s="522" t="s">
        <v>255</v>
      </c>
      <c r="B50" s="523" t="s">
        <v>256</v>
      </c>
      <c r="C50" s="541">
        <v>1</v>
      </c>
      <c r="D50" s="542">
        <v>1</v>
      </c>
      <c r="E50" s="526">
        <f>IF(D50/C50&gt;=100%,100%,D50/C50)</f>
        <v>1</v>
      </c>
      <c r="F50" s="532" t="s">
        <v>1489</v>
      </c>
      <c r="G50" s="528">
        <v>0.2</v>
      </c>
      <c r="H50" s="847"/>
    </row>
    <row r="51" spans="1:8" ht="54.75" hidden="1" customHeight="1" x14ac:dyDescent="0.25">
      <c r="A51" s="544" t="s">
        <v>258</v>
      </c>
      <c r="B51" s="545"/>
      <c r="C51" s="546"/>
      <c r="D51" s="546"/>
      <c r="E51" s="547">
        <f>+SUMPRODUCT(E52:E54,G52:G54)</f>
        <v>0.74</v>
      </c>
      <c r="F51" s="548"/>
      <c r="G51" s="549">
        <v>0.3</v>
      </c>
      <c r="H51" s="550"/>
    </row>
    <row r="52" spans="1:8" ht="342" hidden="1" x14ac:dyDescent="0.25">
      <c r="A52" s="522" t="s">
        <v>259</v>
      </c>
      <c r="B52" s="523" t="s">
        <v>260</v>
      </c>
      <c r="C52" s="564">
        <v>1</v>
      </c>
      <c r="D52" s="542">
        <v>1</v>
      </c>
      <c r="E52" s="526">
        <f>IF(D52/C52&gt;=100%,100%,D52/C52)</f>
        <v>1</v>
      </c>
      <c r="F52" s="532" t="s">
        <v>1463</v>
      </c>
      <c r="G52" s="528">
        <v>0.35</v>
      </c>
      <c r="H52" s="846" t="s">
        <v>262</v>
      </c>
    </row>
    <row r="53" spans="1:8" ht="180" hidden="1" x14ac:dyDescent="0.25">
      <c r="A53" s="522" t="s">
        <v>263</v>
      </c>
      <c r="B53" s="523" t="s">
        <v>264</v>
      </c>
      <c r="C53" s="564">
        <v>0.8</v>
      </c>
      <c r="D53" s="542">
        <v>0.3</v>
      </c>
      <c r="E53" s="526">
        <v>0.6</v>
      </c>
      <c r="F53" s="532" t="s">
        <v>265</v>
      </c>
      <c r="G53" s="528">
        <v>0.35</v>
      </c>
      <c r="H53" s="847"/>
    </row>
    <row r="54" spans="1:8" ht="191.25" hidden="1" customHeight="1" x14ac:dyDescent="0.25">
      <c r="A54" s="522" t="s">
        <v>266</v>
      </c>
      <c r="B54" s="523" t="s">
        <v>267</v>
      </c>
      <c r="C54" s="524">
        <v>0.5</v>
      </c>
      <c r="D54" s="565">
        <v>0.3</v>
      </c>
      <c r="E54" s="526">
        <f>IF(D54/C54&gt;=100%,100%,D54/C54)</f>
        <v>0.6</v>
      </c>
      <c r="F54" s="532" t="s">
        <v>1464</v>
      </c>
      <c r="G54" s="528">
        <v>0.3</v>
      </c>
      <c r="H54" s="847"/>
    </row>
    <row r="55" spans="1:8" ht="61.5" customHeight="1" x14ac:dyDescent="0.25">
      <c r="A55" s="534" t="s">
        <v>268</v>
      </c>
      <c r="B55" s="535"/>
      <c r="C55" s="536"/>
      <c r="D55" s="536"/>
      <c r="E55" s="537">
        <f>+SUMPRODUCT(E56:E59,G56:G59)</f>
        <v>0.70000000000000007</v>
      </c>
      <c r="F55" s="538"/>
      <c r="G55" s="539">
        <v>0.4</v>
      </c>
      <c r="H55" s="540"/>
    </row>
    <row r="56" spans="1:8" ht="123.75" customHeight="1" x14ac:dyDescent="0.25">
      <c r="A56" s="522" t="s">
        <v>269</v>
      </c>
      <c r="B56" s="553" t="s">
        <v>270</v>
      </c>
      <c r="C56" s="566">
        <v>1</v>
      </c>
      <c r="D56" s="561">
        <v>0</v>
      </c>
      <c r="E56" s="526">
        <f>IF(D56/C56&gt;=100%,100%,D56/C56)</f>
        <v>0</v>
      </c>
      <c r="F56" s="532" t="s">
        <v>1465</v>
      </c>
      <c r="G56" s="528">
        <v>0.3</v>
      </c>
      <c r="H56" s="846" t="s">
        <v>271</v>
      </c>
    </row>
    <row r="57" spans="1:8" ht="108" hidden="1" x14ac:dyDescent="0.25">
      <c r="A57" s="522" t="s">
        <v>272</v>
      </c>
      <c r="B57" s="553" t="s">
        <v>273</v>
      </c>
      <c r="C57" s="567">
        <v>1</v>
      </c>
      <c r="D57" s="568">
        <v>100</v>
      </c>
      <c r="E57" s="526">
        <f>IF(D57/C57&gt;=100%,100%,D57/C57)</f>
        <v>1</v>
      </c>
      <c r="F57" s="532" t="s">
        <v>1470</v>
      </c>
      <c r="G57" s="528">
        <v>0.4</v>
      </c>
      <c r="H57" s="847"/>
    </row>
    <row r="58" spans="1:8" ht="288" hidden="1" x14ac:dyDescent="0.25">
      <c r="A58" s="522" t="s">
        <v>274</v>
      </c>
      <c r="B58" s="553" t="s">
        <v>275</v>
      </c>
      <c r="C58" s="566">
        <v>2</v>
      </c>
      <c r="D58" s="531">
        <v>4</v>
      </c>
      <c r="E58" s="526">
        <f>IF(D58/C58&gt;=100%,100%,D58/C58)</f>
        <v>1</v>
      </c>
      <c r="F58" s="532" t="s">
        <v>1466</v>
      </c>
      <c r="G58" s="528">
        <v>0.15</v>
      </c>
      <c r="H58" s="847"/>
    </row>
    <row r="59" spans="1:8" ht="198" hidden="1" x14ac:dyDescent="0.25">
      <c r="A59" s="522" t="s">
        <v>276</v>
      </c>
      <c r="B59" s="553" t="s">
        <v>277</v>
      </c>
      <c r="C59" s="566">
        <v>2</v>
      </c>
      <c r="D59" s="531">
        <v>2</v>
      </c>
      <c r="E59" s="526">
        <f>IF(D59/C59&gt;=100%,100%,D59/C59)</f>
        <v>1</v>
      </c>
      <c r="F59" s="532" t="s">
        <v>1467</v>
      </c>
      <c r="G59" s="528">
        <v>0.15</v>
      </c>
      <c r="H59" s="847"/>
    </row>
    <row r="60" spans="1:8" ht="36.75" hidden="1" customHeight="1" x14ac:dyDescent="0.25">
      <c r="A60" s="500" t="s">
        <v>278</v>
      </c>
      <c r="B60" s="501"/>
      <c r="C60" s="502"/>
      <c r="D60" s="502"/>
      <c r="E60" s="503">
        <f>+(E61*G61)+(E102*G102)</f>
        <v>0.59971666666666656</v>
      </c>
      <c r="F60" s="504"/>
      <c r="G60" s="505">
        <v>0.35</v>
      </c>
      <c r="H60" s="506"/>
    </row>
    <row r="61" spans="1:8" ht="53.25" hidden="1" customHeight="1" x14ac:dyDescent="0.25">
      <c r="A61" s="508" t="s">
        <v>279</v>
      </c>
      <c r="B61" s="562"/>
      <c r="C61" s="510"/>
      <c r="D61" s="510"/>
      <c r="E61" s="563">
        <f>+(E62*G62)+(E67*G67)+(E72*G72)+(E81*G81)+(E86*G86)+(E98*G98)</f>
        <v>0.77099999999999991</v>
      </c>
      <c r="F61" s="512"/>
      <c r="G61" s="513">
        <v>0.56999999999999995</v>
      </c>
      <c r="H61" s="514"/>
    </row>
    <row r="62" spans="1:8" ht="45" hidden="1" customHeight="1" x14ac:dyDescent="0.25">
      <c r="A62" s="544" t="s">
        <v>280</v>
      </c>
      <c r="B62" s="545"/>
      <c r="C62" s="546"/>
      <c r="D62" s="546"/>
      <c r="E62" s="547">
        <f>+SUMPRODUCT(E63:E66,G63:G66)</f>
        <v>1</v>
      </c>
      <c r="F62" s="548"/>
      <c r="G62" s="549">
        <v>0.1</v>
      </c>
      <c r="H62" s="550"/>
    </row>
    <row r="63" spans="1:8" ht="165" hidden="1" customHeight="1" x14ac:dyDescent="0.25">
      <c r="A63" s="522" t="s">
        <v>281</v>
      </c>
      <c r="B63" s="553" t="s">
        <v>282</v>
      </c>
      <c r="C63" s="566">
        <v>2</v>
      </c>
      <c r="D63" s="525">
        <v>2</v>
      </c>
      <c r="E63" s="526">
        <f>IF(D63/C63&gt;=100%,100%,D63/C63)</f>
        <v>1</v>
      </c>
      <c r="F63" s="532" t="s">
        <v>283</v>
      </c>
      <c r="G63" s="528">
        <v>1</v>
      </c>
      <c r="H63" s="846" t="s">
        <v>285</v>
      </c>
    </row>
    <row r="64" spans="1:8" ht="72" hidden="1" x14ac:dyDescent="0.25">
      <c r="A64" s="530" t="s">
        <v>286</v>
      </c>
      <c r="B64" s="553" t="s">
        <v>287</v>
      </c>
      <c r="C64" s="566"/>
      <c r="D64" s="525"/>
      <c r="E64" s="526"/>
      <c r="F64" s="532"/>
      <c r="G64" s="528">
        <v>0</v>
      </c>
      <c r="H64" s="847"/>
    </row>
    <row r="65" spans="1:8" ht="76.5" hidden="1" customHeight="1" x14ac:dyDescent="0.25">
      <c r="A65" s="522" t="s">
        <v>288</v>
      </c>
      <c r="B65" s="553" t="s">
        <v>289</v>
      </c>
      <c r="C65" s="566"/>
      <c r="D65" s="525"/>
      <c r="E65" s="526"/>
      <c r="F65" s="532"/>
      <c r="G65" s="528">
        <v>0</v>
      </c>
      <c r="H65" s="847"/>
    </row>
    <row r="66" spans="1:8" ht="76.5" hidden="1" customHeight="1" x14ac:dyDescent="0.25">
      <c r="A66" s="522" t="s">
        <v>290</v>
      </c>
      <c r="B66" s="553" t="s">
        <v>291</v>
      </c>
      <c r="C66" s="566"/>
      <c r="D66" s="525"/>
      <c r="E66" s="526"/>
      <c r="F66" s="532"/>
      <c r="G66" s="528">
        <v>0</v>
      </c>
      <c r="H66" s="847"/>
    </row>
    <row r="67" spans="1:8" ht="36" hidden="1" x14ac:dyDescent="0.25">
      <c r="A67" s="544" t="s">
        <v>292</v>
      </c>
      <c r="B67" s="545"/>
      <c r="C67" s="546"/>
      <c r="D67" s="546"/>
      <c r="E67" s="547">
        <f>+SUMPRODUCT(E68:E71,G68:G71)</f>
        <v>1</v>
      </c>
      <c r="F67" s="548"/>
      <c r="G67" s="549">
        <v>0.1</v>
      </c>
      <c r="H67" s="550"/>
    </row>
    <row r="68" spans="1:8" ht="89.25" hidden="1" customHeight="1" x14ac:dyDescent="0.25">
      <c r="A68" s="522" t="s">
        <v>293</v>
      </c>
      <c r="B68" s="569" t="s">
        <v>294</v>
      </c>
      <c r="C68" s="566">
        <v>1</v>
      </c>
      <c r="D68" s="525">
        <v>2</v>
      </c>
      <c r="E68" s="526">
        <f>IF(D68/C68&gt;=100%,100%,D68/C68)</f>
        <v>1</v>
      </c>
      <c r="F68" s="532" t="s">
        <v>295</v>
      </c>
      <c r="G68" s="528">
        <v>0.2</v>
      </c>
      <c r="H68" s="846" t="s">
        <v>285</v>
      </c>
    </row>
    <row r="69" spans="1:8" ht="36" hidden="1" x14ac:dyDescent="0.25">
      <c r="A69" s="522" t="s">
        <v>296</v>
      </c>
      <c r="B69" s="569" t="s">
        <v>297</v>
      </c>
      <c r="C69" s="567"/>
      <c r="D69" s="542"/>
      <c r="E69" s="526"/>
      <c r="F69" s="532"/>
      <c r="G69" s="528">
        <v>0</v>
      </c>
      <c r="H69" s="847"/>
    </row>
    <row r="70" spans="1:8" ht="204" hidden="1" customHeight="1" x14ac:dyDescent="0.25">
      <c r="A70" s="522" t="s">
        <v>298</v>
      </c>
      <c r="B70" s="569" t="s">
        <v>299</v>
      </c>
      <c r="C70" s="566">
        <v>1</v>
      </c>
      <c r="D70" s="525">
        <v>2</v>
      </c>
      <c r="E70" s="526">
        <f>IF(D70/C70&gt;=100%,100%,D70/C70)</f>
        <v>1</v>
      </c>
      <c r="F70" s="532" t="s">
        <v>300</v>
      </c>
      <c r="G70" s="528">
        <v>0.4</v>
      </c>
      <c r="H70" s="847"/>
    </row>
    <row r="71" spans="1:8" ht="89.25" hidden="1" customHeight="1" x14ac:dyDescent="0.25">
      <c r="A71" s="522" t="s">
        <v>301</v>
      </c>
      <c r="B71" s="569" t="s">
        <v>302</v>
      </c>
      <c r="C71" s="566">
        <v>2</v>
      </c>
      <c r="D71" s="525">
        <v>2</v>
      </c>
      <c r="E71" s="526">
        <f>IF(D71/C71&gt;=100%,100%,D71/C71)</f>
        <v>1</v>
      </c>
      <c r="F71" s="532" t="s">
        <v>295</v>
      </c>
      <c r="G71" s="528">
        <v>0.4</v>
      </c>
      <c r="H71" s="847"/>
    </row>
    <row r="72" spans="1:8" ht="77.25" customHeight="1" x14ac:dyDescent="0.25">
      <c r="A72" s="544" t="s">
        <v>303</v>
      </c>
      <c r="B72" s="545"/>
      <c r="C72" s="546"/>
      <c r="D72" s="546"/>
      <c r="E72" s="547">
        <f>+SUMPRODUCT(E73:E80,G73:G80)</f>
        <v>0.67500000000000004</v>
      </c>
      <c r="F72" s="548"/>
      <c r="G72" s="549">
        <v>0.2</v>
      </c>
      <c r="H72" s="550"/>
    </row>
    <row r="73" spans="1:8" ht="147.75" customHeight="1" x14ac:dyDescent="0.25">
      <c r="A73" s="522" t="s">
        <v>304</v>
      </c>
      <c r="B73" s="569" t="s">
        <v>305</v>
      </c>
      <c r="C73" s="567">
        <v>1</v>
      </c>
      <c r="D73" s="526">
        <v>0</v>
      </c>
      <c r="E73" s="526">
        <f>IF(D73/C73&gt;=100%,100%,D73/C73)</f>
        <v>0</v>
      </c>
      <c r="F73" s="532" t="s">
        <v>1458</v>
      </c>
      <c r="G73" s="528">
        <v>0.2</v>
      </c>
      <c r="H73" s="846" t="s">
        <v>306</v>
      </c>
    </row>
    <row r="74" spans="1:8" ht="90" hidden="1" x14ac:dyDescent="0.25">
      <c r="A74" s="530" t="s">
        <v>307</v>
      </c>
      <c r="B74" s="569" t="s">
        <v>308</v>
      </c>
      <c r="C74" s="567"/>
      <c r="D74" s="570"/>
      <c r="E74" s="526"/>
      <c r="F74" s="532"/>
      <c r="G74" s="528">
        <v>0</v>
      </c>
      <c r="H74" s="847"/>
    </row>
    <row r="75" spans="1:8" ht="119.25" customHeight="1" x14ac:dyDescent="0.25">
      <c r="A75" s="530" t="s">
        <v>309</v>
      </c>
      <c r="B75" s="569" t="s">
        <v>310</v>
      </c>
      <c r="C75" s="567">
        <v>0.8</v>
      </c>
      <c r="D75" s="542">
        <v>0.3</v>
      </c>
      <c r="E75" s="526">
        <f>IF(D75/C75&gt;=100%,100%,D75/C75)</f>
        <v>0.37499999999999994</v>
      </c>
      <c r="F75" s="532" t="s">
        <v>1459</v>
      </c>
      <c r="G75" s="528">
        <v>0.2</v>
      </c>
      <c r="H75" s="847"/>
    </row>
    <row r="76" spans="1:8" ht="76.5" hidden="1" customHeight="1" x14ac:dyDescent="0.25">
      <c r="A76" s="560" t="s">
        <v>311</v>
      </c>
      <c r="B76" s="569" t="s">
        <v>312</v>
      </c>
      <c r="C76" s="566"/>
      <c r="D76" s="525"/>
      <c r="E76" s="526"/>
      <c r="F76" s="532"/>
      <c r="G76" s="528">
        <v>0</v>
      </c>
      <c r="H76" s="847"/>
    </row>
    <row r="77" spans="1:8" ht="126" hidden="1" x14ac:dyDescent="0.25">
      <c r="A77" s="560" t="s">
        <v>313</v>
      </c>
      <c r="B77" s="569" t="s">
        <v>314</v>
      </c>
      <c r="C77" s="566">
        <v>1</v>
      </c>
      <c r="D77" s="531">
        <v>4</v>
      </c>
      <c r="E77" s="526">
        <f>IF(D77/C77&gt;=100%,100%,D77/C77)</f>
        <v>1</v>
      </c>
      <c r="F77" s="532" t="s">
        <v>1471</v>
      </c>
      <c r="G77" s="528">
        <v>0.2</v>
      </c>
      <c r="H77" s="847"/>
    </row>
    <row r="78" spans="1:8" ht="126" hidden="1" x14ac:dyDescent="0.25">
      <c r="A78" s="530" t="s">
        <v>315</v>
      </c>
      <c r="B78" s="569" t="s">
        <v>316</v>
      </c>
      <c r="C78" s="566">
        <v>1</v>
      </c>
      <c r="D78" s="533">
        <v>4</v>
      </c>
      <c r="E78" s="526">
        <f>IF(D78/C78&gt;=100%,100%,D78/C78)</f>
        <v>1</v>
      </c>
      <c r="F78" s="532" t="s">
        <v>1460</v>
      </c>
      <c r="G78" s="528">
        <v>0.2</v>
      </c>
      <c r="H78" s="847"/>
    </row>
    <row r="79" spans="1:8" ht="36" hidden="1" x14ac:dyDescent="0.25">
      <c r="A79" s="530" t="s">
        <v>317</v>
      </c>
      <c r="B79" s="569" t="s">
        <v>318</v>
      </c>
      <c r="C79" s="566"/>
      <c r="D79" s="525"/>
      <c r="E79" s="526"/>
      <c r="F79" s="532"/>
      <c r="G79" s="528">
        <v>0</v>
      </c>
      <c r="H79" s="847"/>
    </row>
    <row r="80" spans="1:8" ht="16.5" hidden="1" customHeight="1" x14ac:dyDescent="0.25">
      <c r="A80" s="522" t="s">
        <v>319</v>
      </c>
      <c r="B80" s="569" t="s">
        <v>320</v>
      </c>
      <c r="C80" s="566">
        <v>1</v>
      </c>
      <c r="D80" s="565">
        <v>3</v>
      </c>
      <c r="E80" s="526">
        <f>IF(D80/C80&gt;=100%,100%,D80/C80)</f>
        <v>1</v>
      </c>
      <c r="F80" s="532" t="s">
        <v>1461</v>
      </c>
      <c r="G80" s="528">
        <v>0.2</v>
      </c>
      <c r="H80" s="847"/>
    </row>
    <row r="81" spans="1:8" ht="65.25" customHeight="1" x14ac:dyDescent="0.25">
      <c r="A81" s="544" t="s">
        <v>321</v>
      </c>
      <c r="B81" s="545"/>
      <c r="C81" s="546"/>
      <c r="D81" s="546"/>
      <c r="E81" s="547">
        <f>+SUMPRODUCT(E82:E85,G82:G85)</f>
        <v>0.64999999999999991</v>
      </c>
      <c r="F81" s="548"/>
      <c r="G81" s="549">
        <v>0.2</v>
      </c>
      <c r="H81" s="550"/>
    </row>
    <row r="82" spans="1:8" ht="228.75" customHeight="1" x14ac:dyDescent="0.25">
      <c r="A82" s="522" t="s">
        <v>322</v>
      </c>
      <c r="B82" s="569" t="s">
        <v>323</v>
      </c>
      <c r="C82" s="567">
        <v>0.6</v>
      </c>
      <c r="D82" s="542">
        <v>0</v>
      </c>
      <c r="E82" s="526">
        <f>IF(D82/C82&gt;=100%,100%,D82/C82)</f>
        <v>0</v>
      </c>
      <c r="F82" s="532" t="s">
        <v>1415</v>
      </c>
      <c r="G82" s="528">
        <v>0.35</v>
      </c>
      <c r="H82" s="846" t="s">
        <v>306</v>
      </c>
    </row>
    <row r="83" spans="1:8" ht="36" hidden="1" x14ac:dyDescent="0.25">
      <c r="A83" s="522" t="s">
        <v>324</v>
      </c>
      <c r="B83" s="569" t="s">
        <v>318</v>
      </c>
      <c r="C83" s="566"/>
      <c r="D83" s="525"/>
      <c r="E83" s="526"/>
      <c r="F83" s="532"/>
      <c r="G83" s="528">
        <v>0</v>
      </c>
      <c r="H83" s="847"/>
    </row>
    <row r="84" spans="1:8" ht="54" hidden="1" x14ac:dyDescent="0.25">
      <c r="A84" s="522" t="s">
        <v>325</v>
      </c>
      <c r="B84" s="569" t="s">
        <v>326</v>
      </c>
      <c r="C84" s="566">
        <v>1</v>
      </c>
      <c r="D84" s="531">
        <v>1</v>
      </c>
      <c r="E84" s="526">
        <f>IF(D84/C84&gt;=100%,100%,D84/C84)</f>
        <v>1</v>
      </c>
      <c r="F84" s="532" t="s">
        <v>1416</v>
      </c>
      <c r="G84" s="528">
        <v>0.35</v>
      </c>
      <c r="H84" s="847"/>
    </row>
    <row r="85" spans="1:8" ht="162" hidden="1" x14ac:dyDescent="0.25">
      <c r="A85" s="522" t="s">
        <v>327</v>
      </c>
      <c r="B85" s="569" t="s">
        <v>328</v>
      </c>
      <c r="C85" s="566">
        <v>6</v>
      </c>
      <c r="D85" s="525">
        <v>7</v>
      </c>
      <c r="E85" s="526">
        <f>IF(D85/C85&gt;=100%,100%,D85/C85)</f>
        <v>1</v>
      </c>
      <c r="F85" s="532" t="s">
        <v>1417</v>
      </c>
      <c r="G85" s="528">
        <v>0.3</v>
      </c>
      <c r="H85" s="847"/>
    </row>
    <row r="86" spans="1:8" ht="71.25" customHeight="1" x14ac:dyDescent="0.25">
      <c r="A86" s="534" t="s">
        <v>329</v>
      </c>
      <c r="B86" s="535"/>
      <c r="C86" s="536"/>
      <c r="D86" s="536"/>
      <c r="E86" s="537">
        <f>+SUMPRODUCT(E87:E97,G87:G97)</f>
        <v>0.53</v>
      </c>
      <c r="F86" s="538"/>
      <c r="G86" s="539">
        <v>0.2</v>
      </c>
      <c r="H86" s="540"/>
    </row>
    <row r="87" spans="1:8" ht="51" hidden="1" customHeight="1" x14ac:dyDescent="0.25">
      <c r="A87" s="557" t="s">
        <v>330</v>
      </c>
      <c r="B87" s="569" t="s">
        <v>331</v>
      </c>
      <c r="C87" s="567"/>
      <c r="D87" s="542"/>
      <c r="E87" s="526"/>
      <c r="F87" s="532"/>
      <c r="G87" s="528">
        <v>0</v>
      </c>
      <c r="H87" s="846" t="s">
        <v>333</v>
      </c>
    </row>
    <row r="88" spans="1:8" ht="180" hidden="1" x14ac:dyDescent="0.25">
      <c r="A88" s="557" t="s">
        <v>334</v>
      </c>
      <c r="B88" s="523" t="s">
        <v>335</v>
      </c>
      <c r="C88" s="566">
        <v>2</v>
      </c>
      <c r="D88" s="531">
        <v>4</v>
      </c>
      <c r="E88" s="526">
        <f>IF(D88/C88&gt;=100%,100%,D88/C88)</f>
        <v>1</v>
      </c>
      <c r="F88" s="532" t="s">
        <v>1428</v>
      </c>
      <c r="G88" s="528">
        <v>0</v>
      </c>
      <c r="H88" s="847"/>
    </row>
    <row r="89" spans="1:8" ht="36" hidden="1" x14ac:dyDescent="0.25">
      <c r="A89" s="557" t="s">
        <v>337</v>
      </c>
      <c r="B89" s="569" t="s">
        <v>338</v>
      </c>
      <c r="C89" s="566">
        <v>1</v>
      </c>
      <c r="D89" s="531">
        <v>1</v>
      </c>
      <c r="E89" s="526">
        <f>IF(D89/C89&gt;=100%,100%,D89/C89)</f>
        <v>1</v>
      </c>
      <c r="F89" s="532" t="s">
        <v>339</v>
      </c>
      <c r="G89" s="528">
        <v>0.15</v>
      </c>
      <c r="H89" s="847"/>
    </row>
    <row r="90" spans="1:8" ht="54" hidden="1" x14ac:dyDescent="0.25">
      <c r="A90" s="557" t="s">
        <v>340</v>
      </c>
      <c r="B90" s="523" t="s">
        <v>335</v>
      </c>
      <c r="C90" s="566">
        <v>1</v>
      </c>
      <c r="D90" s="571">
        <v>1</v>
      </c>
      <c r="E90" s="526">
        <f>IF(D90/C90&gt;=100%,100%,D90/C90)</f>
        <v>1</v>
      </c>
      <c r="F90" s="532" t="s">
        <v>1431</v>
      </c>
      <c r="G90" s="528">
        <v>0.15</v>
      </c>
      <c r="H90" s="847"/>
    </row>
    <row r="91" spans="1:8" ht="36" hidden="1" x14ac:dyDescent="0.25">
      <c r="A91" s="557" t="s">
        <v>341</v>
      </c>
      <c r="B91" s="569" t="s">
        <v>342</v>
      </c>
      <c r="C91" s="566"/>
      <c r="D91" s="531"/>
      <c r="E91" s="526"/>
      <c r="F91" s="532"/>
      <c r="G91" s="528">
        <v>0</v>
      </c>
      <c r="H91" s="847"/>
    </row>
    <row r="92" spans="1:8" ht="95.25" customHeight="1" x14ac:dyDescent="0.25">
      <c r="A92" s="557" t="s">
        <v>343</v>
      </c>
      <c r="B92" s="569" t="s">
        <v>344</v>
      </c>
      <c r="C92" s="566">
        <v>1</v>
      </c>
      <c r="D92" s="531">
        <v>0</v>
      </c>
      <c r="E92" s="526">
        <f>IF(D92/C92&gt;=100%,100%,D92/C92)</f>
        <v>0</v>
      </c>
      <c r="F92" s="532" t="s">
        <v>345</v>
      </c>
      <c r="G92" s="528">
        <v>0.2</v>
      </c>
      <c r="H92" s="847"/>
    </row>
    <row r="93" spans="1:8" hidden="1" x14ac:dyDescent="0.25">
      <c r="A93" s="560" t="s">
        <v>346</v>
      </c>
      <c r="B93" s="523" t="s">
        <v>347</v>
      </c>
      <c r="C93" s="566"/>
      <c r="D93" s="531"/>
      <c r="E93" s="526"/>
      <c r="F93" s="532"/>
      <c r="G93" s="528">
        <v>0</v>
      </c>
      <c r="H93" s="847"/>
    </row>
    <row r="94" spans="1:8" ht="195.75" customHeight="1" x14ac:dyDescent="0.25">
      <c r="A94" s="557" t="s">
        <v>348</v>
      </c>
      <c r="B94" s="569" t="s">
        <v>349</v>
      </c>
      <c r="C94" s="566">
        <v>1</v>
      </c>
      <c r="D94" s="572">
        <v>0.1</v>
      </c>
      <c r="E94" s="526">
        <f>IF(D94/C94&gt;=100%,100%,D94/C94)</f>
        <v>0.1</v>
      </c>
      <c r="F94" s="532" t="s">
        <v>1429</v>
      </c>
      <c r="G94" s="573">
        <v>0.15</v>
      </c>
      <c r="H94" s="847"/>
    </row>
    <row r="95" spans="1:8" ht="106.5" customHeight="1" x14ac:dyDescent="0.25">
      <c r="A95" s="557" t="s">
        <v>350</v>
      </c>
      <c r="B95" s="569" t="s">
        <v>351</v>
      </c>
      <c r="C95" s="566">
        <v>1</v>
      </c>
      <c r="D95" s="572">
        <v>0.1</v>
      </c>
      <c r="E95" s="526">
        <f>IF(D95/C95&gt;=100%,100%,D95/C95)</f>
        <v>0.1</v>
      </c>
      <c r="F95" s="532" t="s">
        <v>336</v>
      </c>
      <c r="G95" s="528">
        <v>0.15</v>
      </c>
      <c r="H95" s="847"/>
    </row>
    <row r="96" spans="1:8" ht="234" hidden="1" x14ac:dyDescent="0.25">
      <c r="A96" s="557" t="s">
        <v>353</v>
      </c>
      <c r="B96" s="569" t="s">
        <v>351</v>
      </c>
      <c r="C96" s="566">
        <v>1</v>
      </c>
      <c r="D96" s="571">
        <v>4</v>
      </c>
      <c r="E96" s="526">
        <f>IF(D96/C96&gt;=100%,100%,D96/C96)</f>
        <v>1</v>
      </c>
      <c r="F96" s="532" t="s">
        <v>1432</v>
      </c>
      <c r="G96" s="528">
        <v>0.15</v>
      </c>
      <c r="H96" s="556" t="s">
        <v>354</v>
      </c>
    </row>
    <row r="97" spans="1:8" ht="90" hidden="1" x14ac:dyDescent="0.25">
      <c r="A97" s="557" t="s">
        <v>355</v>
      </c>
      <c r="B97" s="574" t="s">
        <v>356</v>
      </c>
      <c r="C97" s="566">
        <v>1</v>
      </c>
      <c r="D97" s="531">
        <v>1</v>
      </c>
      <c r="E97" s="526">
        <f>IF(D97/C97&gt;=100%,100%,D97/C97)</f>
        <v>1</v>
      </c>
      <c r="F97" s="532" t="s">
        <v>1430</v>
      </c>
      <c r="G97" s="575">
        <v>0.05</v>
      </c>
      <c r="H97" s="556" t="s">
        <v>333</v>
      </c>
    </row>
    <row r="98" spans="1:8" ht="36" hidden="1" x14ac:dyDescent="0.25">
      <c r="A98" s="544" t="s">
        <v>357</v>
      </c>
      <c r="B98" s="545"/>
      <c r="C98" s="546"/>
      <c r="D98" s="546"/>
      <c r="E98" s="547">
        <f>+SUMPRODUCT(E99:E101,G99:G101)</f>
        <v>1</v>
      </c>
      <c r="F98" s="548"/>
      <c r="G98" s="549">
        <v>0.2</v>
      </c>
      <c r="H98" s="550"/>
    </row>
    <row r="99" spans="1:8" ht="180" hidden="1" x14ac:dyDescent="0.25">
      <c r="A99" s="557" t="s">
        <v>358</v>
      </c>
      <c r="B99" s="553" t="s">
        <v>359</v>
      </c>
      <c r="C99" s="566">
        <v>1</v>
      </c>
      <c r="D99" s="525">
        <v>1</v>
      </c>
      <c r="E99" s="526">
        <f>IF(D99/C99&gt;=100%,100%,D99/C99)</f>
        <v>1</v>
      </c>
      <c r="F99" s="532" t="s">
        <v>1424</v>
      </c>
      <c r="G99" s="528">
        <v>0.6</v>
      </c>
      <c r="H99" s="846" t="s">
        <v>360</v>
      </c>
    </row>
    <row r="100" spans="1:8" ht="108" hidden="1" x14ac:dyDescent="0.25">
      <c r="A100" s="522" t="s">
        <v>361</v>
      </c>
      <c r="B100" s="553" t="s">
        <v>362</v>
      </c>
      <c r="C100" s="566">
        <v>2</v>
      </c>
      <c r="D100" s="525">
        <v>3</v>
      </c>
      <c r="E100" s="526">
        <f>IF(D100/C100&gt;=100%,100%,D100/C100)</f>
        <v>1</v>
      </c>
      <c r="F100" s="532" t="s">
        <v>363</v>
      </c>
      <c r="G100" s="528">
        <v>0.2</v>
      </c>
      <c r="H100" s="847"/>
    </row>
    <row r="101" spans="1:8" ht="72" hidden="1" x14ac:dyDescent="0.25">
      <c r="A101" s="522" t="s">
        <v>365</v>
      </c>
      <c r="B101" s="553" t="s">
        <v>362</v>
      </c>
      <c r="C101" s="566">
        <v>1</v>
      </c>
      <c r="D101" s="525">
        <v>1</v>
      </c>
      <c r="E101" s="526">
        <f>IF(D101/C101&gt;=100%,100%,D101/C101)</f>
        <v>1</v>
      </c>
      <c r="F101" s="532" t="s">
        <v>366</v>
      </c>
      <c r="G101" s="528">
        <v>0.2</v>
      </c>
      <c r="H101" s="847"/>
    </row>
    <row r="102" spans="1:8" ht="38.25" customHeight="1" x14ac:dyDescent="0.25">
      <c r="A102" s="508" t="s">
        <v>367</v>
      </c>
      <c r="B102" s="562"/>
      <c r="C102" s="510"/>
      <c r="D102" s="510"/>
      <c r="E102" s="563">
        <f>+(E103*G103)</f>
        <v>0.37266666666666665</v>
      </c>
      <c r="F102" s="512"/>
      <c r="G102" s="513">
        <v>0.43</v>
      </c>
      <c r="H102" s="514"/>
    </row>
    <row r="103" spans="1:8" x14ac:dyDescent="0.25">
      <c r="A103" s="576" t="s">
        <v>368</v>
      </c>
      <c r="B103" s="577"/>
      <c r="C103" s="546"/>
      <c r="D103" s="546"/>
      <c r="E103" s="578">
        <f>+SUMPRODUCT(E104:E118,G104:G118)</f>
        <v>0.37266666666666665</v>
      </c>
      <c r="F103" s="548"/>
      <c r="G103" s="579">
        <v>1</v>
      </c>
      <c r="H103" s="550"/>
    </row>
    <row r="104" spans="1:8" ht="74.25" customHeight="1" x14ac:dyDescent="0.25">
      <c r="A104" s="530" t="s">
        <v>369</v>
      </c>
      <c r="B104" s="553" t="s">
        <v>370</v>
      </c>
      <c r="C104" s="566">
        <v>2</v>
      </c>
      <c r="D104" s="572">
        <v>0.2</v>
      </c>
      <c r="E104" s="542">
        <f t="shared" ref="E104:E118" si="1">IF(D104/C104&gt;=100%,100%,D104/C104)</f>
        <v>0.1</v>
      </c>
      <c r="F104" s="552" t="s">
        <v>1433</v>
      </c>
      <c r="G104" s="528">
        <v>0.1</v>
      </c>
      <c r="H104" s="846" t="s">
        <v>372</v>
      </c>
    </row>
    <row r="105" spans="1:8" ht="180" hidden="1" x14ac:dyDescent="0.25">
      <c r="A105" s="530" t="s">
        <v>373</v>
      </c>
      <c r="B105" s="553" t="s">
        <v>374</v>
      </c>
      <c r="C105" s="566">
        <v>8</v>
      </c>
      <c r="D105" s="531">
        <v>6</v>
      </c>
      <c r="E105" s="542">
        <f t="shared" si="1"/>
        <v>0.75</v>
      </c>
      <c r="F105" s="532" t="s">
        <v>1434</v>
      </c>
      <c r="G105" s="528">
        <v>0.1</v>
      </c>
      <c r="H105" s="847"/>
    </row>
    <row r="106" spans="1:8" ht="80.25" customHeight="1" x14ac:dyDescent="0.25">
      <c r="A106" s="530" t="s">
        <v>375</v>
      </c>
      <c r="B106" s="553" t="s">
        <v>376</v>
      </c>
      <c r="C106" s="566">
        <v>8</v>
      </c>
      <c r="D106" s="531">
        <v>4</v>
      </c>
      <c r="E106" s="542">
        <f t="shared" si="1"/>
        <v>0.5</v>
      </c>
      <c r="F106" s="532" t="s">
        <v>1435</v>
      </c>
      <c r="G106" s="528">
        <v>0.05</v>
      </c>
      <c r="H106" s="847"/>
    </row>
    <row r="107" spans="1:8" ht="13.5" hidden="1" customHeight="1" x14ac:dyDescent="0.25">
      <c r="A107" s="530" t="s">
        <v>377</v>
      </c>
      <c r="B107" s="553" t="s">
        <v>378</v>
      </c>
      <c r="C107" s="566">
        <v>1</v>
      </c>
      <c r="D107" s="572">
        <v>0.7</v>
      </c>
      <c r="E107" s="542">
        <f t="shared" si="1"/>
        <v>0.7</v>
      </c>
      <c r="F107" s="552" t="s">
        <v>1436</v>
      </c>
      <c r="G107" s="528">
        <v>0.05</v>
      </c>
      <c r="H107" s="847"/>
    </row>
    <row r="108" spans="1:8" ht="86.25" customHeight="1" x14ac:dyDescent="0.25">
      <c r="A108" s="530" t="s">
        <v>379</v>
      </c>
      <c r="B108" s="553" t="s">
        <v>380</v>
      </c>
      <c r="C108" s="566">
        <v>2</v>
      </c>
      <c r="D108" s="531">
        <v>0</v>
      </c>
      <c r="E108" s="542">
        <f t="shared" si="1"/>
        <v>0</v>
      </c>
      <c r="F108" s="532" t="s">
        <v>381</v>
      </c>
      <c r="G108" s="528">
        <v>0.1</v>
      </c>
      <c r="H108" s="847"/>
    </row>
    <row r="109" spans="1:8" ht="409.5" hidden="1" x14ac:dyDescent="0.25">
      <c r="A109" s="530" t="s">
        <v>382</v>
      </c>
      <c r="B109" s="553" t="s">
        <v>383</v>
      </c>
      <c r="C109" s="566">
        <v>2</v>
      </c>
      <c r="D109" s="531">
        <v>4</v>
      </c>
      <c r="E109" s="542">
        <f t="shared" si="1"/>
        <v>1</v>
      </c>
      <c r="F109" s="532" t="s">
        <v>1468</v>
      </c>
      <c r="G109" s="528">
        <v>0.05</v>
      </c>
      <c r="H109" s="846" t="s">
        <v>384</v>
      </c>
    </row>
    <row r="110" spans="1:8" ht="92.25" customHeight="1" x14ac:dyDescent="0.25">
      <c r="A110" s="530" t="s">
        <v>385</v>
      </c>
      <c r="B110" s="523" t="s">
        <v>386</v>
      </c>
      <c r="C110" s="566">
        <v>1</v>
      </c>
      <c r="D110" s="571">
        <v>0</v>
      </c>
      <c r="E110" s="542">
        <f t="shared" si="1"/>
        <v>0</v>
      </c>
      <c r="F110" s="552" t="s">
        <v>1502</v>
      </c>
      <c r="G110" s="528">
        <v>0.05</v>
      </c>
      <c r="H110" s="847"/>
    </row>
    <row r="111" spans="1:8" ht="73.5" customHeight="1" x14ac:dyDescent="0.25">
      <c r="A111" s="530" t="s">
        <v>387</v>
      </c>
      <c r="B111" s="553" t="s">
        <v>388</v>
      </c>
      <c r="C111" s="566">
        <v>0.5</v>
      </c>
      <c r="D111" s="561">
        <v>0.05</v>
      </c>
      <c r="E111" s="542">
        <f t="shared" si="1"/>
        <v>0.1</v>
      </c>
      <c r="F111" s="552" t="s">
        <v>1437</v>
      </c>
      <c r="G111" s="528">
        <v>0.05</v>
      </c>
      <c r="H111" s="846" t="s">
        <v>372</v>
      </c>
    </row>
    <row r="112" spans="1:8" ht="72" hidden="1" x14ac:dyDescent="0.25">
      <c r="A112" s="530" t="s">
        <v>389</v>
      </c>
      <c r="B112" s="523" t="s">
        <v>390</v>
      </c>
      <c r="C112" s="566">
        <v>3</v>
      </c>
      <c r="D112" s="531">
        <v>3</v>
      </c>
      <c r="E112" s="542">
        <f t="shared" si="1"/>
        <v>1</v>
      </c>
      <c r="F112" s="532" t="s">
        <v>391</v>
      </c>
      <c r="G112" s="528">
        <v>0.05</v>
      </c>
      <c r="H112" s="847"/>
    </row>
    <row r="113" spans="1:8" ht="108" hidden="1" x14ac:dyDescent="0.25">
      <c r="A113" s="530" t="s">
        <v>392</v>
      </c>
      <c r="B113" s="553" t="s">
        <v>393</v>
      </c>
      <c r="C113" s="580">
        <v>100</v>
      </c>
      <c r="D113" s="531">
        <v>68</v>
      </c>
      <c r="E113" s="542">
        <f t="shared" si="1"/>
        <v>0.68</v>
      </c>
      <c r="F113" s="532" t="s">
        <v>1418</v>
      </c>
      <c r="G113" s="528">
        <v>0.04</v>
      </c>
      <c r="H113" s="556" t="s">
        <v>395</v>
      </c>
    </row>
    <row r="114" spans="1:8" ht="72" hidden="1" x14ac:dyDescent="0.25">
      <c r="A114" s="530" t="s">
        <v>396</v>
      </c>
      <c r="B114" s="553" t="s">
        <v>397</v>
      </c>
      <c r="C114" s="566">
        <v>25</v>
      </c>
      <c r="D114" s="525">
        <v>18</v>
      </c>
      <c r="E114" s="542">
        <f t="shared" si="1"/>
        <v>0.72</v>
      </c>
      <c r="F114" s="532" t="s">
        <v>1422</v>
      </c>
      <c r="G114" s="528">
        <v>0.04</v>
      </c>
      <c r="H114" s="846" t="s">
        <v>399</v>
      </c>
    </row>
    <row r="115" spans="1:8" ht="142.5" customHeight="1" x14ac:dyDescent="0.25">
      <c r="A115" s="530" t="s">
        <v>400</v>
      </c>
      <c r="B115" s="523" t="s">
        <v>401</v>
      </c>
      <c r="C115" s="566">
        <v>1</v>
      </c>
      <c r="D115" s="525">
        <v>0</v>
      </c>
      <c r="E115" s="542">
        <f t="shared" si="1"/>
        <v>0</v>
      </c>
      <c r="F115" s="532" t="s">
        <v>1423</v>
      </c>
      <c r="G115" s="528">
        <v>0.02</v>
      </c>
      <c r="H115" s="847"/>
    </row>
    <row r="116" spans="1:8" ht="76.5" customHeight="1" x14ac:dyDescent="0.25">
      <c r="A116" s="530" t="s">
        <v>402</v>
      </c>
      <c r="B116" s="523" t="s">
        <v>403</v>
      </c>
      <c r="C116" s="566">
        <v>0.7</v>
      </c>
      <c r="D116" s="525">
        <v>0</v>
      </c>
      <c r="E116" s="542">
        <f t="shared" si="1"/>
        <v>0</v>
      </c>
      <c r="F116" s="552" t="s">
        <v>1487</v>
      </c>
      <c r="G116" s="528">
        <v>0.15</v>
      </c>
      <c r="H116" s="556" t="s">
        <v>404</v>
      </c>
    </row>
    <row r="117" spans="1:8" ht="103.5" hidden="1" customHeight="1" x14ac:dyDescent="0.25">
      <c r="A117" s="530" t="s">
        <v>405</v>
      </c>
      <c r="B117" s="523" t="s">
        <v>406</v>
      </c>
      <c r="C117" s="567">
        <v>0.6</v>
      </c>
      <c r="D117" s="581">
        <v>0.1</v>
      </c>
      <c r="E117" s="542">
        <f t="shared" si="1"/>
        <v>0.16666666666666669</v>
      </c>
      <c r="F117" s="532" t="s">
        <v>407</v>
      </c>
      <c r="G117" s="528">
        <v>0.1</v>
      </c>
      <c r="H117" s="846" t="s">
        <v>408</v>
      </c>
    </row>
    <row r="118" spans="1:8" ht="32.25" hidden="1" customHeight="1" x14ac:dyDescent="0.25">
      <c r="A118" s="530" t="s">
        <v>409</v>
      </c>
      <c r="B118" s="523" t="s">
        <v>410</v>
      </c>
      <c r="C118" s="566">
        <v>1</v>
      </c>
      <c r="D118" s="525">
        <v>1</v>
      </c>
      <c r="E118" s="542">
        <f t="shared" si="1"/>
        <v>1</v>
      </c>
      <c r="F118" s="532" t="s">
        <v>411</v>
      </c>
      <c r="G118" s="528">
        <v>0.05</v>
      </c>
      <c r="H118" s="847"/>
    </row>
    <row r="119" spans="1:8" ht="63.75" hidden="1" customHeight="1" x14ac:dyDescent="0.25">
      <c r="A119" s="500" t="s">
        <v>412</v>
      </c>
      <c r="B119" s="501"/>
      <c r="C119" s="502"/>
      <c r="D119" s="502"/>
      <c r="E119" s="503">
        <f>+(E120*G120)</f>
        <v>0.52</v>
      </c>
      <c r="F119" s="504"/>
      <c r="G119" s="505">
        <v>0.1</v>
      </c>
      <c r="H119" s="506"/>
    </row>
    <row r="120" spans="1:8" ht="38.25" hidden="1" customHeight="1" x14ac:dyDescent="0.25">
      <c r="A120" s="508" t="s">
        <v>413</v>
      </c>
      <c r="B120" s="562"/>
      <c r="C120" s="510"/>
      <c r="D120" s="510"/>
      <c r="E120" s="563">
        <f>+(E121*G121)+(E126*G126)+(E131*G131)</f>
        <v>0.52</v>
      </c>
      <c r="F120" s="512"/>
      <c r="G120" s="513">
        <v>1</v>
      </c>
      <c r="H120" s="514"/>
    </row>
    <row r="121" spans="1:8" ht="36" hidden="1" x14ac:dyDescent="0.25">
      <c r="A121" s="544" t="s">
        <v>414</v>
      </c>
      <c r="B121" s="545"/>
      <c r="C121" s="546"/>
      <c r="D121" s="546"/>
      <c r="E121" s="547">
        <f>+SUMPRODUCT(E122:E125,G122:G125)</f>
        <v>0.8</v>
      </c>
      <c r="F121" s="548"/>
      <c r="G121" s="549">
        <v>0.4</v>
      </c>
      <c r="H121" s="550"/>
    </row>
    <row r="122" spans="1:8" ht="54" hidden="1" x14ac:dyDescent="0.25">
      <c r="A122" s="522" t="s">
        <v>415</v>
      </c>
      <c r="B122" s="553" t="s">
        <v>416</v>
      </c>
      <c r="C122" s="567"/>
      <c r="D122" s="542"/>
      <c r="E122" s="526"/>
      <c r="F122" s="532"/>
      <c r="G122" s="528">
        <v>0</v>
      </c>
      <c r="H122" s="846" t="s">
        <v>417</v>
      </c>
    </row>
    <row r="123" spans="1:8" ht="54" hidden="1" x14ac:dyDescent="0.25">
      <c r="A123" s="522" t="s">
        <v>418</v>
      </c>
      <c r="B123" s="553" t="s">
        <v>419</v>
      </c>
      <c r="C123" s="567"/>
      <c r="D123" s="542"/>
      <c r="E123" s="526"/>
      <c r="F123" s="532"/>
      <c r="G123" s="528">
        <v>0</v>
      </c>
      <c r="H123" s="847"/>
    </row>
    <row r="124" spans="1:8" ht="72" hidden="1" x14ac:dyDescent="0.25">
      <c r="A124" s="522" t="s">
        <v>420</v>
      </c>
      <c r="B124" s="523" t="s">
        <v>421</v>
      </c>
      <c r="C124" s="567">
        <v>1</v>
      </c>
      <c r="D124" s="542">
        <v>1</v>
      </c>
      <c r="E124" s="526">
        <f>IF(D124/C124&gt;=100%,100%,D124/C124)</f>
        <v>1</v>
      </c>
      <c r="F124" s="532" t="s">
        <v>1412</v>
      </c>
      <c r="G124" s="528">
        <v>0.5</v>
      </c>
      <c r="H124" s="847"/>
    </row>
    <row r="125" spans="1:8" ht="72" hidden="1" x14ac:dyDescent="0.25">
      <c r="A125" s="522" t="s">
        <v>422</v>
      </c>
      <c r="B125" s="523" t="s">
        <v>423</v>
      </c>
      <c r="C125" s="567">
        <v>1</v>
      </c>
      <c r="D125" s="542">
        <v>0.6</v>
      </c>
      <c r="E125" s="526">
        <f>IF(D125/C125&gt;=100%,100%,D125/C125)</f>
        <v>0.6</v>
      </c>
      <c r="F125" s="532" t="s">
        <v>1413</v>
      </c>
      <c r="G125" s="528">
        <v>0.5</v>
      </c>
      <c r="H125" s="847"/>
    </row>
    <row r="126" spans="1:8" ht="60.75" hidden="1" customHeight="1" x14ac:dyDescent="0.25">
      <c r="A126" s="544" t="s">
        <v>424</v>
      </c>
      <c r="B126" s="545"/>
      <c r="C126" s="546"/>
      <c r="D126" s="546"/>
      <c r="E126" s="547">
        <f>+SUMPRODUCT(E127:E130,G127:G130)</f>
        <v>0.5</v>
      </c>
      <c r="F126" s="548"/>
      <c r="G126" s="549">
        <v>0.4</v>
      </c>
      <c r="H126" s="550"/>
    </row>
    <row r="127" spans="1:8" ht="54" hidden="1" x14ac:dyDescent="0.25">
      <c r="A127" s="522" t="s">
        <v>425</v>
      </c>
      <c r="B127" s="553" t="s">
        <v>426</v>
      </c>
      <c r="C127" s="566">
        <v>25</v>
      </c>
      <c r="D127" s="525">
        <v>15</v>
      </c>
      <c r="E127" s="526">
        <f>IF(D127/C127&gt;=100%,100%,D127/C127)</f>
        <v>0.6</v>
      </c>
      <c r="F127" s="532" t="s">
        <v>1413</v>
      </c>
      <c r="G127" s="528">
        <v>0.5</v>
      </c>
      <c r="H127" s="846" t="s">
        <v>417</v>
      </c>
    </row>
    <row r="128" spans="1:8" ht="42.75" hidden="1" customHeight="1" x14ac:dyDescent="0.25">
      <c r="A128" s="522" t="s">
        <v>427</v>
      </c>
      <c r="B128" s="553" t="s">
        <v>428</v>
      </c>
      <c r="C128" s="566">
        <v>8</v>
      </c>
      <c r="D128" s="565">
        <v>0</v>
      </c>
      <c r="E128" s="555">
        <f>IF(D128/C128&gt;=100%,100%,D128/C128)</f>
        <v>0</v>
      </c>
      <c r="F128" s="532" t="s">
        <v>1414</v>
      </c>
      <c r="G128" s="528">
        <v>0.2</v>
      </c>
      <c r="H128" s="847"/>
    </row>
    <row r="129" spans="1:8" ht="45" hidden="1" customHeight="1" x14ac:dyDescent="0.25">
      <c r="A129" s="522" t="s">
        <v>429</v>
      </c>
      <c r="B129" s="553" t="s">
        <v>430</v>
      </c>
      <c r="C129" s="567">
        <v>1</v>
      </c>
      <c r="D129" s="567">
        <v>0</v>
      </c>
      <c r="E129" s="555">
        <v>0</v>
      </c>
      <c r="F129" s="532" t="s">
        <v>1414</v>
      </c>
      <c r="G129" s="528">
        <v>0.1</v>
      </c>
      <c r="H129" s="847"/>
    </row>
    <row r="130" spans="1:8" ht="72" hidden="1" x14ac:dyDescent="0.25">
      <c r="A130" s="522" t="s">
        <v>431</v>
      </c>
      <c r="B130" s="553" t="s">
        <v>432</v>
      </c>
      <c r="C130" s="567">
        <v>1</v>
      </c>
      <c r="D130" s="542">
        <v>1</v>
      </c>
      <c r="E130" s="526">
        <f>IF(D130/C130&gt;=100%,100%,D130/C130)</f>
        <v>1</v>
      </c>
      <c r="F130" s="532" t="s">
        <v>433</v>
      </c>
      <c r="G130" s="528">
        <v>0.2</v>
      </c>
      <c r="H130" s="847"/>
    </row>
    <row r="131" spans="1:8" ht="60.75" hidden="1" customHeight="1" x14ac:dyDescent="0.25">
      <c r="A131" s="534" t="s">
        <v>434</v>
      </c>
      <c r="B131" s="535"/>
      <c r="C131" s="536"/>
      <c r="D131" s="536"/>
      <c r="E131" s="537">
        <f>+SUMPRODUCT(E132:E133,G132:G133)</f>
        <v>0</v>
      </c>
      <c r="F131" s="538"/>
      <c r="G131" s="539">
        <v>0.2</v>
      </c>
      <c r="H131" s="540"/>
    </row>
    <row r="132" spans="1:8" ht="36" hidden="1" x14ac:dyDescent="0.25">
      <c r="A132" s="522" t="s">
        <v>435</v>
      </c>
      <c r="B132" s="569" t="s">
        <v>436</v>
      </c>
      <c r="C132" s="566"/>
      <c r="D132" s="525"/>
      <c r="E132" s="526"/>
      <c r="F132" s="532" t="s">
        <v>437</v>
      </c>
      <c r="G132" s="528">
        <v>0</v>
      </c>
      <c r="H132" s="848" t="s">
        <v>417</v>
      </c>
    </row>
    <row r="133" spans="1:8" ht="74.25" hidden="1" customHeight="1" x14ac:dyDescent="0.25">
      <c r="A133" s="522" t="s">
        <v>438</v>
      </c>
      <c r="B133" s="569" t="s">
        <v>439</v>
      </c>
      <c r="C133" s="566">
        <v>1</v>
      </c>
      <c r="D133" s="525">
        <v>0</v>
      </c>
      <c r="E133" s="542">
        <v>0</v>
      </c>
      <c r="F133" s="527" t="s">
        <v>440</v>
      </c>
      <c r="G133" s="528">
        <v>1</v>
      </c>
      <c r="H133" s="847"/>
    </row>
    <row r="134" spans="1:8" ht="45.75" customHeight="1" x14ac:dyDescent="0.25">
      <c r="A134" s="500" t="s">
        <v>441</v>
      </c>
      <c r="B134" s="501"/>
      <c r="C134" s="502"/>
      <c r="D134" s="502"/>
      <c r="E134" s="503">
        <f>+(E135*G135)</f>
        <v>0.76500000000000012</v>
      </c>
      <c r="F134" s="504"/>
      <c r="G134" s="505">
        <v>0.1</v>
      </c>
      <c r="H134" s="506"/>
    </row>
    <row r="135" spans="1:8" ht="25.5" customHeight="1" x14ac:dyDescent="0.25">
      <c r="A135" s="508" t="s">
        <v>442</v>
      </c>
      <c r="B135" s="562"/>
      <c r="C135" s="510"/>
      <c r="D135" s="510"/>
      <c r="E135" s="511">
        <f>+(E136*G136)+(E142*G142)+(E149*G149)</f>
        <v>0.76500000000000012</v>
      </c>
      <c r="F135" s="512"/>
      <c r="G135" s="513">
        <v>1</v>
      </c>
      <c r="H135" s="514"/>
    </row>
    <row r="136" spans="1:8" ht="75" customHeight="1" x14ac:dyDescent="0.25">
      <c r="A136" s="544" t="s">
        <v>443</v>
      </c>
      <c r="B136" s="545"/>
      <c r="C136" s="546"/>
      <c r="D136" s="546"/>
      <c r="E136" s="547">
        <f>+SUMPRODUCT(E137:E141,G137:G141)</f>
        <v>0.9</v>
      </c>
      <c r="F136" s="548"/>
      <c r="G136" s="549">
        <v>0.3</v>
      </c>
      <c r="H136" s="550"/>
    </row>
    <row r="137" spans="1:8" ht="288" hidden="1" x14ac:dyDescent="0.25">
      <c r="A137" s="522" t="s">
        <v>444</v>
      </c>
      <c r="B137" s="553" t="s">
        <v>445</v>
      </c>
      <c r="C137" s="566">
        <v>4</v>
      </c>
      <c r="D137" s="525">
        <v>8</v>
      </c>
      <c r="E137" s="526">
        <f>IF(D137/C137&gt;=100%,100%,D137/C137)</f>
        <v>1</v>
      </c>
      <c r="F137" s="532" t="s">
        <v>1442</v>
      </c>
      <c r="G137" s="528">
        <v>0.2</v>
      </c>
      <c r="H137" s="846" t="s">
        <v>446</v>
      </c>
    </row>
    <row r="138" spans="1:8" ht="270" hidden="1" x14ac:dyDescent="0.25">
      <c r="A138" s="522" t="s">
        <v>447</v>
      </c>
      <c r="B138" s="553" t="s">
        <v>448</v>
      </c>
      <c r="C138" s="566">
        <v>1</v>
      </c>
      <c r="D138" s="531">
        <v>3</v>
      </c>
      <c r="E138" s="526">
        <f>IF(D138/C138&gt;=100%,100%,D138/C138)</f>
        <v>1</v>
      </c>
      <c r="F138" s="532" t="s">
        <v>1451</v>
      </c>
      <c r="G138" s="528">
        <v>0.2</v>
      </c>
      <c r="H138" s="847"/>
    </row>
    <row r="139" spans="1:8" ht="108" hidden="1" x14ac:dyDescent="0.25">
      <c r="A139" s="522" t="s">
        <v>449</v>
      </c>
      <c r="B139" s="553" t="s">
        <v>450</v>
      </c>
      <c r="C139" s="566">
        <v>2</v>
      </c>
      <c r="D139" s="525">
        <v>4</v>
      </c>
      <c r="E139" s="526">
        <f>IF(D139/C139&gt;=100%,100%,D139/C139)</f>
        <v>1</v>
      </c>
      <c r="F139" s="532" t="s">
        <v>1443</v>
      </c>
      <c r="G139" s="528">
        <v>0.2</v>
      </c>
      <c r="H139" s="847"/>
    </row>
    <row r="140" spans="1:8" ht="90" hidden="1" x14ac:dyDescent="0.25">
      <c r="A140" s="522" t="s">
        <v>451</v>
      </c>
      <c r="B140" s="553" t="s">
        <v>452</v>
      </c>
      <c r="C140" s="566">
        <v>1</v>
      </c>
      <c r="D140" s="525">
        <v>2</v>
      </c>
      <c r="E140" s="526">
        <f>IF(D140/C140&gt;=100%,100%,D140/C140)</f>
        <v>1</v>
      </c>
      <c r="F140" s="532" t="s">
        <v>1444</v>
      </c>
      <c r="G140" s="528">
        <v>0.2</v>
      </c>
      <c r="H140" s="847"/>
    </row>
    <row r="141" spans="1:8" ht="107.25" customHeight="1" x14ac:dyDescent="0.25">
      <c r="A141" s="522" t="s">
        <v>453</v>
      </c>
      <c r="B141" s="553" t="s">
        <v>454</v>
      </c>
      <c r="C141" s="567">
        <v>1</v>
      </c>
      <c r="D141" s="525">
        <v>50</v>
      </c>
      <c r="E141" s="526">
        <v>0.5</v>
      </c>
      <c r="F141" s="532" t="s">
        <v>455</v>
      </c>
      <c r="G141" s="528">
        <v>0.2</v>
      </c>
      <c r="H141" s="847"/>
    </row>
    <row r="142" spans="1:8" ht="96" customHeight="1" x14ac:dyDescent="0.25">
      <c r="A142" s="544" t="s">
        <v>456</v>
      </c>
      <c r="B142" s="545"/>
      <c r="C142" s="546"/>
      <c r="D142" s="546"/>
      <c r="E142" s="547">
        <f>+SUMPRODUCT(E143:E148,G143:G148)</f>
        <v>0.75000000000000011</v>
      </c>
      <c r="F142" s="548"/>
      <c r="G142" s="549">
        <v>0.6</v>
      </c>
      <c r="H142" s="550"/>
    </row>
    <row r="143" spans="1:8" ht="72" hidden="1" x14ac:dyDescent="0.25">
      <c r="A143" s="530" t="s">
        <v>457</v>
      </c>
      <c r="B143" s="553" t="s">
        <v>458</v>
      </c>
      <c r="C143" s="566">
        <v>1</v>
      </c>
      <c r="D143" s="525">
        <v>0.5</v>
      </c>
      <c r="E143" s="526">
        <v>1</v>
      </c>
      <c r="F143" s="532" t="s">
        <v>1445</v>
      </c>
      <c r="G143" s="528">
        <v>0.2</v>
      </c>
      <c r="H143" s="846" t="s">
        <v>446</v>
      </c>
    </row>
    <row r="144" spans="1:8" ht="90" hidden="1" x14ac:dyDescent="0.25">
      <c r="A144" s="530" t="s">
        <v>459</v>
      </c>
      <c r="B144" s="553" t="s">
        <v>460</v>
      </c>
      <c r="C144" s="566">
        <v>5</v>
      </c>
      <c r="D144" s="525">
        <v>4</v>
      </c>
      <c r="E144" s="526">
        <f>IF(D144/C144&gt;=100%,100%,D144/C144)</f>
        <v>0.8</v>
      </c>
      <c r="F144" s="532" t="s">
        <v>1446</v>
      </c>
      <c r="G144" s="528">
        <v>0.25</v>
      </c>
      <c r="H144" s="847"/>
    </row>
    <row r="145" spans="1:8" ht="108" hidden="1" x14ac:dyDescent="0.25">
      <c r="A145" s="530" t="s">
        <v>461</v>
      </c>
      <c r="B145" s="553" t="s">
        <v>462</v>
      </c>
      <c r="C145" s="566"/>
      <c r="D145" s="525"/>
      <c r="E145" s="526"/>
      <c r="F145" s="532" t="s">
        <v>463</v>
      </c>
      <c r="G145" s="528">
        <v>0</v>
      </c>
      <c r="H145" s="847"/>
    </row>
    <row r="146" spans="1:8" ht="162" hidden="1" x14ac:dyDescent="0.25">
      <c r="A146" s="522" t="s">
        <v>464</v>
      </c>
      <c r="B146" s="553" t="s">
        <v>465</v>
      </c>
      <c r="C146" s="566">
        <v>15</v>
      </c>
      <c r="D146" s="531">
        <v>16</v>
      </c>
      <c r="E146" s="526">
        <f>IF(D146/C146&gt;=100%,100%,D146/C146)</f>
        <v>1</v>
      </c>
      <c r="F146" s="532" t="s">
        <v>1447</v>
      </c>
      <c r="G146" s="528">
        <v>0.2</v>
      </c>
      <c r="H146" s="847"/>
    </row>
    <row r="147" spans="1:8" ht="126" x14ac:dyDescent="0.25">
      <c r="A147" s="530" t="s">
        <v>466</v>
      </c>
      <c r="B147" s="553" t="s">
        <v>467</v>
      </c>
      <c r="C147" s="566">
        <v>100</v>
      </c>
      <c r="D147" s="525">
        <v>40</v>
      </c>
      <c r="E147" s="526">
        <f>IF(D147/C147&gt;=100%,100%,D147/C147)</f>
        <v>0.4</v>
      </c>
      <c r="F147" s="532" t="s">
        <v>1448</v>
      </c>
      <c r="G147" s="528">
        <v>0.25</v>
      </c>
      <c r="H147" s="847"/>
    </row>
    <row r="148" spans="1:8" ht="90" customHeight="1" x14ac:dyDescent="0.25">
      <c r="A148" s="522" t="s">
        <v>468</v>
      </c>
      <c r="B148" s="553" t="s">
        <v>469</v>
      </c>
      <c r="C148" s="566">
        <v>100</v>
      </c>
      <c r="D148" s="525">
        <v>50</v>
      </c>
      <c r="E148" s="526">
        <f>IF(D148/C148&gt;=100%,100%,D148/C148)</f>
        <v>0.5</v>
      </c>
      <c r="F148" s="532" t="s">
        <v>1449</v>
      </c>
      <c r="G148" s="528">
        <v>0.1</v>
      </c>
      <c r="H148" s="847"/>
    </row>
    <row r="149" spans="1:8" ht="74.25" customHeight="1" x14ac:dyDescent="0.25">
      <c r="A149" s="544" t="s">
        <v>470</v>
      </c>
      <c r="B149" s="545"/>
      <c r="C149" s="546"/>
      <c r="D149" s="546"/>
      <c r="E149" s="547">
        <f>+SUMPRODUCT(E150:E152,G150:G152)</f>
        <v>0.45</v>
      </c>
      <c r="F149" s="548"/>
      <c r="G149" s="549">
        <v>0.1</v>
      </c>
      <c r="H149" s="550"/>
    </row>
    <row r="150" spans="1:8" ht="102" hidden="1" customHeight="1" x14ac:dyDescent="0.25">
      <c r="A150" s="522" t="s">
        <v>471</v>
      </c>
      <c r="B150" s="553" t="s">
        <v>472</v>
      </c>
      <c r="C150" s="566"/>
      <c r="D150" s="525"/>
      <c r="E150" s="526"/>
      <c r="F150" s="532"/>
      <c r="G150" s="528">
        <v>0</v>
      </c>
      <c r="H150" s="846" t="s">
        <v>446</v>
      </c>
    </row>
    <row r="151" spans="1:8" ht="36" hidden="1" x14ac:dyDescent="0.25">
      <c r="A151" s="522" t="s">
        <v>473</v>
      </c>
      <c r="B151" s="553" t="s">
        <v>474</v>
      </c>
      <c r="C151" s="566"/>
      <c r="D151" s="525"/>
      <c r="E151" s="526"/>
      <c r="F151" s="532"/>
      <c r="G151" s="528">
        <v>0</v>
      </c>
      <c r="H151" s="847"/>
    </row>
    <row r="152" spans="1:8" ht="113.25" customHeight="1" x14ac:dyDescent="0.25">
      <c r="A152" s="522" t="s">
        <v>475</v>
      </c>
      <c r="B152" s="553" t="s">
        <v>476</v>
      </c>
      <c r="C152" s="567">
        <v>1</v>
      </c>
      <c r="D152" s="542">
        <v>0.45</v>
      </c>
      <c r="E152" s="526">
        <f>IF(D152/C152&gt;=100%,100%,D152/C152)</f>
        <v>0.45</v>
      </c>
      <c r="F152" s="532" t="s">
        <v>1450</v>
      </c>
      <c r="G152" s="528">
        <v>1</v>
      </c>
      <c r="H152" s="847"/>
    </row>
    <row r="153" spans="1:8" ht="51" customHeight="1" x14ac:dyDescent="0.25">
      <c r="A153" s="500" t="s">
        <v>477</v>
      </c>
      <c r="B153" s="582"/>
      <c r="C153" s="502"/>
      <c r="D153" s="502"/>
      <c r="E153" s="503">
        <f>+(E154*G154)+(E204*G204)</f>
        <v>0.76621699122807019</v>
      </c>
      <c r="F153" s="504"/>
      <c r="G153" s="505">
        <v>0.2</v>
      </c>
      <c r="H153" s="506"/>
    </row>
    <row r="154" spans="1:8" ht="53.25" customHeight="1" x14ac:dyDescent="0.25">
      <c r="A154" s="508" t="s">
        <v>478</v>
      </c>
      <c r="B154" s="562"/>
      <c r="C154" s="510"/>
      <c r="D154" s="510"/>
      <c r="E154" s="511">
        <f>+(E155*G155)+(E168*G168)+(E179*G179)+(E187*G187)+(E195*G195)+(E199*G199)</f>
        <v>0.69493398245614035</v>
      </c>
      <c r="F154" s="512"/>
      <c r="G154" s="513">
        <v>0.5</v>
      </c>
      <c r="H154" s="514"/>
    </row>
    <row r="155" spans="1:8" ht="58.5" customHeight="1" x14ac:dyDescent="0.25">
      <c r="A155" s="544" t="s">
        <v>479</v>
      </c>
      <c r="B155" s="545"/>
      <c r="C155" s="546"/>
      <c r="D155" s="546"/>
      <c r="E155" s="547">
        <f>+SUMPRODUCT(E156:E167,G156:G167)</f>
        <v>0.8238649122807018</v>
      </c>
      <c r="F155" s="548"/>
      <c r="G155" s="549">
        <v>0.2</v>
      </c>
      <c r="H155" s="550"/>
    </row>
    <row r="156" spans="1:8" ht="180" hidden="1" x14ac:dyDescent="0.25">
      <c r="A156" s="530" t="s">
        <v>480</v>
      </c>
      <c r="B156" s="523" t="s">
        <v>481</v>
      </c>
      <c r="C156" s="566">
        <v>1</v>
      </c>
      <c r="D156" s="525">
        <v>4</v>
      </c>
      <c r="E156" s="526">
        <f t="shared" ref="E156:E161" si="2">IF(D156/C156&gt;=100%,100%,D156/C156)</f>
        <v>1</v>
      </c>
      <c r="F156" s="532" t="s">
        <v>1441</v>
      </c>
      <c r="G156" s="528">
        <v>0.3</v>
      </c>
      <c r="H156" s="556" t="s">
        <v>482</v>
      </c>
    </row>
    <row r="157" spans="1:8" ht="54" hidden="1" x14ac:dyDescent="0.25">
      <c r="A157" s="522" t="s">
        <v>483</v>
      </c>
      <c r="B157" s="523" t="s">
        <v>484</v>
      </c>
      <c r="C157" s="567">
        <v>1</v>
      </c>
      <c r="D157" s="542">
        <v>1</v>
      </c>
      <c r="E157" s="526">
        <f t="shared" si="2"/>
        <v>1</v>
      </c>
      <c r="F157" s="532" t="s">
        <v>485</v>
      </c>
      <c r="G157" s="528">
        <v>0.3</v>
      </c>
      <c r="H157" s="846" t="s">
        <v>486</v>
      </c>
    </row>
    <row r="158" spans="1:8" ht="60" hidden="1" customHeight="1" x14ac:dyDescent="0.25">
      <c r="A158" s="522" t="s">
        <v>487</v>
      </c>
      <c r="B158" s="523" t="s">
        <v>488</v>
      </c>
      <c r="C158" s="567">
        <v>1</v>
      </c>
      <c r="D158" s="542">
        <v>0.51</v>
      </c>
      <c r="E158" s="526">
        <f t="shared" si="2"/>
        <v>0.51</v>
      </c>
      <c r="F158" s="532" t="s">
        <v>1440</v>
      </c>
      <c r="G158" s="528">
        <v>0.1</v>
      </c>
      <c r="H158" s="847"/>
    </row>
    <row r="159" spans="1:8" ht="108" hidden="1" x14ac:dyDescent="0.25">
      <c r="A159" s="522" t="s">
        <v>489</v>
      </c>
      <c r="B159" s="523" t="s">
        <v>490</v>
      </c>
      <c r="C159" s="567">
        <v>1</v>
      </c>
      <c r="D159" s="542">
        <v>1</v>
      </c>
      <c r="E159" s="526">
        <f t="shared" si="2"/>
        <v>1</v>
      </c>
      <c r="F159" s="532" t="s">
        <v>491</v>
      </c>
      <c r="G159" s="528">
        <v>0.1</v>
      </c>
      <c r="H159" s="847"/>
    </row>
    <row r="160" spans="1:8" ht="58.5" hidden="1" customHeight="1" x14ac:dyDescent="0.25">
      <c r="A160" s="560" t="s">
        <v>492</v>
      </c>
      <c r="B160" s="523" t="s">
        <v>493</v>
      </c>
      <c r="C160" s="567">
        <v>0.95</v>
      </c>
      <c r="D160" s="583">
        <v>0.38100000000000001</v>
      </c>
      <c r="E160" s="584">
        <f t="shared" si="2"/>
        <v>0.40105263157894738</v>
      </c>
      <c r="F160" s="532" t="s">
        <v>1503</v>
      </c>
      <c r="G160" s="528">
        <v>0.03</v>
      </c>
      <c r="H160" s="847"/>
    </row>
    <row r="161" spans="1:8" ht="54" hidden="1" x14ac:dyDescent="0.25">
      <c r="A161" s="560" t="s">
        <v>494</v>
      </c>
      <c r="B161" s="523" t="s">
        <v>495</v>
      </c>
      <c r="C161" s="567">
        <v>1</v>
      </c>
      <c r="D161" s="542">
        <v>1</v>
      </c>
      <c r="E161" s="526">
        <f t="shared" si="2"/>
        <v>1</v>
      </c>
      <c r="F161" s="532" t="s">
        <v>740</v>
      </c>
      <c r="G161" s="528">
        <v>0.02</v>
      </c>
      <c r="H161" s="846" t="s">
        <v>496</v>
      </c>
    </row>
    <row r="162" spans="1:8" ht="36" hidden="1" x14ac:dyDescent="0.25">
      <c r="A162" s="560" t="s">
        <v>497</v>
      </c>
      <c r="B162" s="523" t="s">
        <v>498</v>
      </c>
      <c r="C162" s="585"/>
      <c r="D162" s="586"/>
      <c r="E162" s="526"/>
      <c r="F162" s="532" t="s">
        <v>499</v>
      </c>
      <c r="G162" s="528">
        <v>0.03</v>
      </c>
      <c r="H162" s="847"/>
    </row>
    <row r="163" spans="1:8" ht="36" hidden="1" x14ac:dyDescent="0.25">
      <c r="A163" s="560" t="s">
        <v>500</v>
      </c>
      <c r="B163" s="523" t="s">
        <v>501</v>
      </c>
      <c r="C163" s="566"/>
      <c r="D163" s="525"/>
      <c r="E163" s="526"/>
      <c r="F163" s="532" t="s">
        <v>502</v>
      </c>
      <c r="G163" s="587">
        <v>0.02</v>
      </c>
      <c r="H163" s="847"/>
    </row>
    <row r="164" spans="1:8" ht="36" hidden="1" x14ac:dyDescent="0.25">
      <c r="A164" s="560" t="s">
        <v>503</v>
      </c>
      <c r="B164" s="523" t="s">
        <v>504</v>
      </c>
      <c r="C164" s="566"/>
      <c r="D164" s="525"/>
      <c r="E164" s="588"/>
      <c r="F164" s="532"/>
      <c r="G164" s="587">
        <v>0</v>
      </c>
      <c r="H164" s="847"/>
    </row>
    <row r="165" spans="1:8" ht="54" hidden="1" x14ac:dyDescent="0.25">
      <c r="A165" s="560" t="s">
        <v>505</v>
      </c>
      <c r="B165" s="569" t="s">
        <v>506</v>
      </c>
      <c r="C165" s="585"/>
      <c r="D165" s="525"/>
      <c r="E165" s="588"/>
      <c r="F165" s="532" t="s">
        <v>507</v>
      </c>
      <c r="G165" s="528">
        <v>0</v>
      </c>
      <c r="H165" s="589"/>
    </row>
    <row r="166" spans="1:8" ht="126" hidden="1" x14ac:dyDescent="0.25">
      <c r="A166" s="560" t="s">
        <v>508</v>
      </c>
      <c r="B166" s="569" t="s">
        <v>509</v>
      </c>
      <c r="C166" s="590">
        <v>0.2</v>
      </c>
      <c r="D166" s="542">
        <v>0.14000000000000001</v>
      </c>
      <c r="E166" s="526">
        <f>IF(D166/C166&gt;=100%,100%,D166/C166)</f>
        <v>0.70000000000000007</v>
      </c>
      <c r="F166" s="532" t="s">
        <v>1484</v>
      </c>
      <c r="G166" s="528">
        <v>0.05</v>
      </c>
      <c r="H166" s="846" t="s">
        <v>510</v>
      </c>
    </row>
    <row r="167" spans="1:8" ht="72" x14ac:dyDescent="0.25">
      <c r="A167" s="557" t="s">
        <v>511</v>
      </c>
      <c r="B167" s="569" t="s">
        <v>512</v>
      </c>
      <c r="C167" s="590">
        <v>0.6</v>
      </c>
      <c r="D167" s="591">
        <v>7.0000000000000007E-2</v>
      </c>
      <c r="E167" s="526">
        <f>IF(D167/C167&gt;=100%,100%,D167/C167)</f>
        <v>0.11666666666666668</v>
      </c>
      <c r="F167" s="532" t="s">
        <v>1485</v>
      </c>
      <c r="G167" s="528">
        <v>0.05</v>
      </c>
      <c r="H167" s="847"/>
    </row>
    <row r="168" spans="1:8" ht="67.5" hidden="1" customHeight="1" x14ac:dyDescent="0.25">
      <c r="A168" s="544" t="s">
        <v>513</v>
      </c>
      <c r="B168" s="545"/>
      <c r="C168" s="546"/>
      <c r="D168" s="546"/>
      <c r="E168" s="578">
        <f>+SUMPRODUCT(E169:E178,G169:G178)</f>
        <v>0.54500000000000004</v>
      </c>
      <c r="F168" s="548"/>
      <c r="G168" s="549">
        <v>0.2</v>
      </c>
      <c r="H168" s="550"/>
    </row>
    <row r="169" spans="1:8" ht="36" hidden="1" x14ac:dyDescent="0.25">
      <c r="A169" s="530" t="s">
        <v>514</v>
      </c>
      <c r="B169" s="569" t="s">
        <v>515</v>
      </c>
      <c r="C169" s="567"/>
      <c r="D169" s="542"/>
      <c r="E169" s="526"/>
      <c r="F169" s="532"/>
      <c r="G169" s="528">
        <v>0</v>
      </c>
      <c r="H169" s="846" t="s">
        <v>496</v>
      </c>
    </row>
    <row r="170" spans="1:8" ht="72" hidden="1" x14ac:dyDescent="0.25">
      <c r="A170" s="530" t="s">
        <v>516</v>
      </c>
      <c r="B170" s="569" t="s">
        <v>517</v>
      </c>
      <c r="C170" s="566">
        <v>1</v>
      </c>
      <c r="D170" s="525">
        <v>1</v>
      </c>
      <c r="E170" s="526">
        <f t="shared" ref="E170:E176" si="3">IF(D170/C170&gt;=100%,100%,D170/C170)</f>
        <v>1</v>
      </c>
      <c r="F170" s="532" t="s">
        <v>1439</v>
      </c>
      <c r="G170" s="528">
        <v>0.1</v>
      </c>
      <c r="H170" s="847"/>
    </row>
    <row r="171" spans="1:8" ht="90" hidden="1" x14ac:dyDescent="0.25">
      <c r="A171" s="522" t="s">
        <v>518</v>
      </c>
      <c r="B171" s="569" t="s">
        <v>519</v>
      </c>
      <c r="C171" s="566">
        <v>1</v>
      </c>
      <c r="D171" s="525">
        <v>1</v>
      </c>
      <c r="E171" s="526">
        <f t="shared" si="3"/>
        <v>1</v>
      </c>
      <c r="F171" s="532" t="s">
        <v>520</v>
      </c>
      <c r="G171" s="528">
        <v>0.15</v>
      </c>
      <c r="H171" s="556" t="s">
        <v>496</v>
      </c>
    </row>
    <row r="172" spans="1:8" ht="66.75" hidden="1" customHeight="1" x14ac:dyDescent="0.25">
      <c r="A172" s="530" t="s">
        <v>521</v>
      </c>
      <c r="B172" s="569" t="s">
        <v>522</v>
      </c>
      <c r="C172" s="566">
        <v>1</v>
      </c>
      <c r="D172" s="525">
        <v>0</v>
      </c>
      <c r="E172" s="526">
        <f t="shared" si="3"/>
        <v>0</v>
      </c>
      <c r="F172" s="532" t="s">
        <v>1425</v>
      </c>
      <c r="G172" s="528">
        <v>0.15</v>
      </c>
      <c r="H172" s="846" t="s">
        <v>486</v>
      </c>
    </row>
    <row r="173" spans="1:8" ht="89.25" hidden="1" customHeight="1" x14ac:dyDescent="0.25">
      <c r="A173" s="530" t="s">
        <v>523</v>
      </c>
      <c r="B173" s="569" t="s">
        <v>524</v>
      </c>
      <c r="C173" s="566">
        <v>1</v>
      </c>
      <c r="D173" s="525">
        <v>0</v>
      </c>
      <c r="E173" s="526">
        <f t="shared" si="3"/>
        <v>0</v>
      </c>
      <c r="F173" s="532" t="s">
        <v>1425</v>
      </c>
      <c r="G173" s="528">
        <v>0.15</v>
      </c>
      <c r="H173" s="847"/>
    </row>
    <row r="174" spans="1:8" ht="342" hidden="1" x14ac:dyDescent="0.25">
      <c r="A174" s="522" t="s">
        <v>525</v>
      </c>
      <c r="B174" s="569" t="s">
        <v>526</v>
      </c>
      <c r="C174" s="566">
        <v>100</v>
      </c>
      <c r="D174" s="525">
        <v>55</v>
      </c>
      <c r="E174" s="526">
        <f t="shared" si="3"/>
        <v>0.55000000000000004</v>
      </c>
      <c r="F174" s="532" t="s">
        <v>1472</v>
      </c>
      <c r="G174" s="528">
        <v>0.1</v>
      </c>
      <c r="H174" s="847"/>
    </row>
    <row r="175" spans="1:8" ht="108" hidden="1" x14ac:dyDescent="0.25">
      <c r="A175" s="530" t="s">
        <v>527</v>
      </c>
      <c r="B175" s="569" t="s">
        <v>528</v>
      </c>
      <c r="C175" s="566">
        <v>100</v>
      </c>
      <c r="D175" s="525">
        <v>100</v>
      </c>
      <c r="E175" s="526">
        <f t="shared" si="3"/>
        <v>1</v>
      </c>
      <c r="F175" s="532" t="s">
        <v>529</v>
      </c>
      <c r="G175" s="528">
        <v>0.1</v>
      </c>
      <c r="H175" s="847"/>
    </row>
    <row r="176" spans="1:8" ht="180" hidden="1" x14ac:dyDescent="0.25">
      <c r="A176" s="560" t="s">
        <v>530</v>
      </c>
      <c r="B176" s="569" t="s">
        <v>531</v>
      </c>
      <c r="C176" s="566">
        <v>100</v>
      </c>
      <c r="D176" s="531">
        <v>70</v>
      </c>
      <c r="E176" s="526">
        <f t="shared" si="3"/>
        <v>0.7</v>
      </c>
      <c r="F176" s="532" t="s">
        <v>1480</v>
      </c>
      <c r="G176" s="528">
        <v>0.1</v>
      </c>
      <c r="H176" s="556"/>
    </row>
    <row r="177" spans="1:8" ht="144" hidden="1" x14ac:dyDescent="0.25">
      <c r="A177" s="522" t="s">
        <v>532</v>
      </c>
      <c r="B177" s="569" t="s">
        <v>533</v>
      </c>
      <c r="C177" s="566">
        <v>100</v>
      </c>
      <c r="D177" s="531">
        <v>70</v>
      </c>
      <c r="E177" s="588">
        <v>0.7</v>
      </c>
      <c r="F177" s="532" t="s">
        <v>1438</v>
      </c>
      <c r="G177" s="528">
        <v>0.1</v>
      </c>
      <c r="H177" s="556" t="s">
        <v>534</v>
      </c>
    </row>
    <row r="178" spans="1:8" ht="54.75" hidden="1" customHeight="1" x14ac:dyDescent="0.25">
      <c r="A178" s="522" t="s">
        <v>535</v>
      </c>
      <c r="B178" s="569" t="s">
        <v>536</v>
      </c>
      <c r="C178" s="566">
        <v>50</v>
      </c>
      <c r="D178" s="531">
        <v>0</v>
      </c>
      <c r="E178" s="526">
        <f>IF(D178/C178&gt;=100%,100%,D178/C178)</f>
        <v>0</v>
      </c>
      <c r="F178" s="532" t="s">
        <v>537</v>
      </c>
      <c r="G178" s="528">
        <v>0.05</v>
      </c>
      <c r="H178" s="556" t="s">
        <v>486</v>
      </c>
    </row>
    <row r="179" spans="1:8" ht="36" hidden="1" x14ac:dyDescent="0.25">
      <c r="A179" s="544" t="s">
        <v>538</v>
      </c>
      <c r="B179" s="545"/>
      <c r="C179" s="546"/>
      <c r="D179" s="546"/>
      <c r="E179" s="547">
        <f>+SUMPRODUCT(E180:E186,G180:G186)</f>
        <v>0.89839999999999998</v>
      </c>
      <c r="F179" s="548"/>
      <c r="G179" s="549">
        <v>0.2</v>
      </c>
      <c r="H179" s="550"/>
    </row>
    <row r="180" spans="1:8" ht="72" hidden="1" x14ac:dyDescent="0.25">
      <c r="A180" s="522" t="s">
        <v>539</v>
      </c>
      <c r="B180" s="523" t="s">
        <v>540</v>
      </c>
      <c r="C180" s="566">
        <v>1</v>
      </c>
      <c r="D180" s="531">
        <v>1</v>
      </c>
      <c r="E180" s="526">
        <f>IF(D180/C180&gt;=100%,100%,D180/C180)</f>
        <v>1</v>
      </c>
      <c r="F180" s="532" t="s">
        <v>541</v>
      </c>
      <c r="G180" s="528">
        <v>0.3</v>
      </c>
      <c r="H180" s="846" t="s">
        <v>542</v>
      </c>
    </row>
    <row r="181" spans="1:8" ht="54" hidden="1" x14ac:dyDescent="0.25">
      <c r="A181" s="522" t="s">
        <v>543</v>
      </c>
      <c r="B181" s="523" t="s">
        <v>544</v>
      </c>
      <c r="C181" s="567">
        <v>1</v>
      </c>
      <c r="D181" s="561">
        <v>84.2</v>
      </c>
      <c r="E181" s="526">
        <v>0.84199999999999997</v>
      </c>
      <c r="F181" s="532" t="s">
        <v>1410</v>
      </c>
      <c r="G181" s="528">
        <v>0.2</v>
      </c>
      <c r="H181" s="847"/>
    </row>
    <row r="182" spans="1:8" ht="252" hidden="1" x14ac:dyDescent="0.25">
      <c r="A182" s="522" t="s">
        <v>545</v>
      </c>
      <c r="B182" s="523" t="s">
        <v>546</v>
      </c>
      <c r="C182" s="567">
        <v>1</v>
      </c>
      <c r="D182" s="531">
        <v>100</v>
      </c>
      <c r="E182" s="526">
        <f>IF(D182/C182&gt;=100%,100%,D182/C182)</f>
        <v>1</v>
      </c>
      <c r="F182" s="532" t="s">
        <v>1411</v>
      </c>
      <c r="G182" s="528">
        <v>0.15</v>
      </c>
      <c r="H182" s="847"/>
    </row>
    <row r="183" spans="1:8" ht="162" hidden="1" x14ac:dyDescent="0.25">
      <c r="A183" s="522" t="s">
        <v>547</v>
      </c>
      <c r="B183" s="523" t="s">
        <v>548</v>
      </c>
      <c r="C183" s="567">
        <v>1</v>
      </c>
      <c r="D183" s="531">
        <v>80</v>
      </c>
      <c r="E183" s="588">
        <v>0.8</v>
      </c>
      <c r="F183" s="532" t="s">
        <v>1479</v>
      </c>
      <c r="G183" s="528">
        <v>0.2</v>
      </c>
      <c r="H183" s="847"/>
    </row>
    <row r="184" spans="1:8" ht="54" hidden="1" x14ac:dyDescent="0.25">
      <c r="A184" s="522" t="s">
        <v>549</v>
      </c>
      <c r="B184" s="523" t="s">
        <v>550</v>
      </c>
      <c r="C184" s="566">
        <v>1</v>
      </c>
      <c r="D184" s="531">
        <v>1</v>
      </c>
      <c r="E184" s="588">
        <f>IF(D184/C184&gt;=100%,100%,D184/C184)</f>
        <v>1</v>
      </c>
      <c r="F184" s="532" t="s">
        <v>1486</v>
      </c>
      <c r="G184" s="528">
        <v>0.05</v>
      </c>
      <c r="H184" s="847"/>
    </row>
    <row r="185" spans="1:8" ht="72" hidden="1" x14ac:dyDescent="0.25">
      <c r="A185" s="522" t="s">
        <v>551</v>
      </c>
      <c r="B185" s="523" t="s">
        <v>552</v>
      </c>
      <c r="C185" s="566">
        <v>1</v>
      </c>
      <c r="D185" s="561">
        <v>0.7</v>
      </c>
      <c r="E185" s="588">
        <f>IF(D185/C185&gt;=100%,100%,D185/C185)</f>
        <v>0.7</v>
      </c>
      <c r="F185" s="532" t="s">
        <v>1478</v>
      </c>
      <c r="G185" s="528">
        <v>0.1</v>
      </c>
      <c r="H185" s="847"/>
    </row>
    <row r="186" spans="1:8" ht="36" hidden="1" x14ac:dyDescent="0.25">
      <c r="A186" s="557" t="s">
        <v>553</v>
      </c>
      <c r="B186" s="523" t="s">
        <v>554</v>
      </c>
      <c r="C186" s="566"/>
      <c r="D186" s="581"/>
      <c r="E186" s="526"/>
      <c r="F186" s="532"/>
      <c r="G186" s="528">
        <v>0</v>
      </c>
      <c r="H186" s="556" t="s">
        <v>555</v>
      </c>
    </row>
    <row r="187" spans="1:8" ht="93.75" customHeight="1" x14ac:dyDescent="0.25">
      <c r="A187" s="544" t="s">
        <v>556</v>
      </c>
      <c r="B187" s="545"/>
      <c r="C187" s="546"/>
      <c r="D187" s="546"/>
      <c r="E187" s="547">
        <f>+SUMPRODUCT(E188:E194,G188:G194)</f>
        <v>0.7</v>
      </c>
      <c r="F187" s="548"/>
      <c r="G187" s="549">
        <v>0.15</v>
      </c>
      <c r="H187" s="550"/>
    </row>
    <row r="188" spans="1:8" ht="252" hidden="1" x14ac:dyDescent="0.25">
      <c r="A188" s="522" t="s">
        <v>557</v>
      </c>
      <c r="B188" s="523" t="s">
        <v>558</v>
      </c>
      <c r="C188" s="566">
        <v>1</v>
      </c>
      <c r="D188" s="525">
        <v>2</v>
      </c>
      <c r="E188" s="526">
        <f>IF(D188/C188&gt;=100%,100%,D188/C188)</f>
        <v>1</v>
      </c>
      <c r="F188" s="532" t="s">
        <v>1452</v>
      </c>
      <c r="G188" s="528">
        <v>0.1</v>
      </c>
      <c r="H188" s="846" t="s">
        <v>559</v>
      </c>
    </row>
    <row r="189" spans="1:8" ht="36" hidden="1" x14ac:dyDescent="0.25">
      <c r="A189" s="522" t="s">
        <v>560</v>
      </c>
      <c r="B189" s="523" t="s">
        <v>561</v>
      </c>
      <c r="C189" s="566"/>
      <c r="D189" s="525"/>
      <c r="E189" s="526"/>
      <c r="F189" s="532"/>
      <c r="G189" s="528">
        <v>0</v>
      </c>
      <c r="H189" s="847"/>
    </row>
    <row r="190" spans="1:8" ht="144" hidden="1" x14ac:dyDescent="0.25">
      <c r="A190" s="522" t="s">
        <v>562</v>
      </c>
      <c r="B190" s="523" t="s">
        <v>563</v>
      </c>
      <c r="C190" s="566">
        <v>1</v>
      </c>
      <c r="D190" s="525">
        <v>1</v>
      </c>
      <c r="E190" s="526">
        <f>IF(D190/C190&gt;=100%,100%,D190/C190)</f>
        <v>1</v>
      </c>
      <c r="F190" s="532" t="s">
        <v>1453</v>
      </c>
      <c r="G190" s="528">
        <v>0.25</v>
      </c>
      <c r="H190" s="847"/>
    </row>
    <row r="191" spans="1:8" ht="76.5" hidden="1" customHeight="1" x14ac:dyDescent="0.25">
      <c r="A191" s="522" t="s">
        <v>564</v>
      </c>
      <c r="B191" s="523" t="s">
        <v>565</v>
      </c>
      <c r="C191" s="566"/>
      <c r="D191" s="525"/>
      <c r="E191" s="526"/>
      <c r="F191" s="532"/>
      <c r="G191" s="528">
        <v>0</v>
      </c>
      <c r="H191" s="847"/>
    </row>
    <row r="192" spans="1:8" ht="409.5" hidden="1" x14ac:dyDescent="0.25">
      <c r="A192" s="522" t="s">
        <v>566</v>
      </c>
      <c r="B192" s="523" t="s">
        <v>567</v>
      </c>
      <c r="C192" s="567">
        <v>0.3</v>
      </c>
      <c r="D192" s="592">
        <v>0.2</v>
      </c>
      <c r="E192" s="526">
        <f>IF(D192/C192&gt;=100%,100%,D192/C192)</f>
        <v>0.66666666666666674</v>
      </c>
      <c r="F192" s="532" t="s">
        <v>1454</v>
      </c>
      <c r="G192" s="528">
        <v>0.15</v>
      </c>
      <c r="H192" s="847"/>
    </row>
    <row r="193" spans="1:8" ht="2.25" hidden="1" customHeight="1" x14ac:dyDescent="0.25">
      <c r="A193" s="522" t="s">
        <v>568</v>
      </c>
      <c r="B193" s="523" t="s">
        <v>569</v>
      </c>
      <c r="C193" s="566">
        <v>1</v>
      </c>
      <c r="D193" s="571">
        <v>1</v>
      </c>
      <c r="E193" s="526">
        <f>IF(D193/C193&gt;=100%,100%,D193/C193)</f>
        <v>1</v>
      </c>
      <c r="F193" s="532" t="s">
        <v>1455</v>
      </c>
      <c r="G193" s="528">
        <v>0.25</v>
      </c>
      <c r="H193" s="847"/>
    </row>
    <row r="194" spans="1:8" ht="93.75" customHeight="1" x14ac:dyDescent="0.25">
      <c r="A194" s="522" t="s">
        <v>571</v>
      </c>
      <c r="B194" s="523" t="s">
        <v>572</v>
      </c>
      <c r="C194" s="566">
        <v>1</v>
      </c>
      <c r="D194" s="571">
        <v>0</v>
      </c>
      <c r="E194" s="526">
        <f>IF(D194/C194&gt;=100%,100%,D194/C194)</f>
        <v>0</v>
      </c>
      <c r="F194" s="532" t="s">
        <v>1456</v>
      </c>
      <c r="G194" s="528">
        <v>0.25</v>
      </c>
      <c r="H194" s="847"/>
    </row>
    <row r="195" spans="1:8" ht="73.5" customHeight="1" x14ac:dyDescent="0.25">
      <c r="A195" s="544" t="s">
        <v>574</v>
      </c>
      <c r="B195" s="545"/>
      <c r="C195" s="546"/>
      <c r="D195" s="546"/>
      <c r="E195" s="547">
        <f>+SUMPRODUCT(E196:E198,G196:G198)</f>
        <v>0.5</v>
      </c>
      <c r="F195" s="548"/>
      <c r="G195" s="549">
        <v>0.15</v>
      </c>
      <c r="H195" s="550"/>
    </row>
    <row r="196" spans="1:8" ht="102" hidden="1" customHeight="1" x14ac:dyDescent="0.25">
      <c r="A196" s="522" t="s">
        <v>575</v>
      </c>
      <c r="B196" s="523" t="s">
        <v>576</v>
      </c>
      <c r="C196" s="566"/>
      <c r="D196" s="525"/>
      <c r="E196" s="526"/>
      <c r="F196" s="532"/>
      <c r="G196" s="528">
        <v>0</v>
      </c>
      <c r="H196" s="846" t="s">
        <v>577</v>
      </c>
    </row>
    <row r="197" spans="1:8" ht="254.25" customHeight="1" x14ac:dyDescent="0.25">
      <c r="A197" s="522" t="s">
        <v>578</v>
      </c>
      <c r="B197" s="523" t="s">
        <v>579</v>
      </c>
      <c r="C197" s="566">
        <v>1</v>
      </c>
      <c r="D197" s="525">
        <v>0</v>
      </c>
      <c r="E197" s="526">
        <f>IF(D197/C197&gt;=100%,100%,D197/C197)</f>
        <v>0</v>
      </c>
      <c r="F197" s="527" t="s">
        <v>1457</v>
      </c>
      <c r="G197" s="528">
        <v>0.5</v>
      </c>
      <c r="H197" s="847"/>
    </row>
    <row r="198" spans="1:8" ht="216" hidden="1" x14ac:dyDescent="0.25">
      <c r="A198" s="522" t="s">
        <v>580</v>
      </c>
      <c r="B198" s="523" t="s">
        <v>581</v>
      </c>
      <c r="C198" s="566">
        <v>1</v>
      </c>
      <c r="D198" s="525">
        <v>4</v>
      </c>
      <c r="E198" s="526">
        <f>IF(D198/C198&gt;=100%,100%,D198/C198)</f>
        <v>1</v>
      </c>
      <c r="F198" s="532" t="s">
        <v>582</v>
      </c>
      <c r="G198" s="528">
        <v>0.5</v>
      </c>
      <c r="H198" s="847"/>
    </row>
    <row r="199" spans="1:8" s="594" customFormat="1" ht="60.75" hidden="1" customHeight="1" x14ac:dyDescent="0.25">
      <c r="A199" s="544" t="s">
        <v>583</v>
      </c>
      <c r="B199" s="545"/>
      <c r="C199" s="546"/>
      <c r="D199" s="546"/>
      <c r="E199" s="547">
        <f>+SUMPRODUCT(E200:E203,G200:G203)</f>
        <v>0.61480999999999997</v>
      </c>
      <c r="F199" s="593"/>
      <c r="G199" s="549">
        <v>0.1</v>
      </c>
      <c r="H199" s="550"/>
    </row>
    <row r="200" spans="1:8" ht="105.75" hidden="1" customHeight="1" x14ac:dyDescent="0.25">
      <c r="A200" s="557" t="s">
        <v>584</v>
      </c>
      <c r="B200" s="523" t="s">
        <v>585</v>
      </c>
      <c r="C200" s="567">
        <v>1</v>
      </c>
      <c r="D200" s="542">
        <v>0.41789999999999999</v>
      </c>
      <c r="E200" s="542">
        <f>IF(D200/C200&gt;=100%,100%,D200/C200)</f>
        <v>0.41789999999999999</v>
      </c>
      <c r="F200" s="527" t="s">
        <v>586</v>
      </c>
      <c r="G200" s="528">
        <v>0.3</v>
      </c>
      <c r="H200" s="846" t="s">
        <v>587</v>
      </c>
    </row>
    <row r="201" spans="1:8" ht="54" hidden="1" x14ac:dyDescent="0.25">
      <c r="A201" s="522" t="s">
        <v>588</v>
      </c>
      <c r="B201" s="523" t="s">
        <v>589</v>
      </c>
      <c r="C201" s="567">
        <v>1</v>
      </c>
      <c r="D201" s="591">
        <v>0.7</v>
      </c>
      <c r="E201" s="526">
        <f>IF(D201/C201&gt;=100%,100%,D201/C201)</f>
        <v>0.7</v>
      </c>
      <c r="F201" s="532" t="s">
        <v>590</v>
      </c>
      <c r="G201" s="528">
        <v>0.3</v>
      </c>
      <c r="H201" s="847"/>
    </row>
    <row r="202" spans="1:8" ht="54" hidden="1" x14ac:dyDescent="0.25">
      <c r="A202" s="522" t="s">
        <v>591</v>
      </c>
      <c r="B202" s="523" t="s">
        <v>592</v>
      </c>
      <c r="C202" s="567">
        <v>1</v>
      </c>
      <c r="D202" s="542">
        <v>0.59719999999999995</v>
      </c>
      <c r="E202" s="542">
        <f>IF(D202/C202&gt;=100%,100%,D202/C202)</f>
        <v>0.59719999999999995</v>
      </c>
      <c r="F202" s="532" t="s">
        <v>593</v>
      </c>
      <c r="G202" s="528">
        <v>0.2</v>
      </c>
      <c r="H202" s="847"/>
    </row>
    <row r="203" spans="1:8" ht="198" hidden="1" x14ac:dyDescent="0.25">
      <c r="A203" s="522" t="s">
        <v>594</v>
      </c>
      <c r="B203" s="523" t="s">
        <v>595</v>
      </c>
      <c r="C203" s="567">
        <v>0.4</v>
      </c>
      <c r="D203" s="542">
        <v>0.32</v>
      </c>
      <c r="E203" s="526">
        <f>IF(D203/C203&gt;=100%,100%,D203/C203)</f>
        <v>0.79999999999999993</v>
      </c>
      <c r="F203" s="532" t="s">
        <v>1473</v>
      </c>
      <c r="G203" s="528">
        <v>0.2</v>
      </c>
      <c r="H203" s="847"/>
    </row>
    <row r="204" spans="1:8" ht="44.25" customHeight="1" x14ac:dyDescent="0.25">
      <c r="A204" s="508" t="s">
        <v>596</v>
      </c>
      <c r="B204" s="562"/>
      <c r="C204" s="510"/>
      <c r="D204" s="510"/>
      <c r="E204" s="563">
        <f>+(E205*G205)+(E212*G212)</f>
        <v>0.83750000000000002</v>
      </c>
      <c r="F204" s="512"/>
      <c r="G204" s="513">
        <v>0.5</v>
      </c>
      <c r="H204" s="506"/>
    </row>
    <row r="205" spans="1:8" ht="55.5" customHeight="1" x14ac:dyDescent="0.25">
      <c r="A205" s="544" t="s">
        <v>597</v>
      </c>
      <c r="B205" s="545"/>
      <c r="C205" s="546"/>
      <c r="D205" s="546"/>
      <c r="E205" s="547">
        <f>+SUMPRODUCT(E206:E211,G206:G211)</f>
        <v>0.8</v>
      </c>
      <c r="F205" s="595"/>
      <c r="G205" s="549">
        <v>0.5</v>
      </c>
      <c r="H205" s="550"/>
    </row>
    <row r="206" spans="1:8" ht="89.25" hidden="1" customHeight="1" x14ac:dyDescent="0.25">
      <c r="A206" s="530" t="s">
        <v>598</v>
      </c>
      <c r="B206" s="523" t="s">
        <v>599</v>
      </c>
      <c r="C206" s="566"/>
      <c r="D206" s="525"/>
      <c r="E206" s="526"/>
      <c r="F206" s="532"/>
      <c r="G206" s="528">
        <v>0</v>
      </c>
      <c r="H206" s="846" t="s">
        <v>600</v>
      </c>
    </row>
    <row r="207" spans="1:8" ht="395.25" customHeight="1" x14ac:dyDescent="0.25">
      <c r="A207" s="530" t="s">
        <v>601</v>
      </c>
      <c r="B207" s="523" t="s">
        <v>602</v>
      </c>
      <c r="C207" s="566">
        <v>1</v>
      </c>
      <c r="D207" s="561">
        <v>0.5</v>
      </c>
      <c r="E207" s="542">
        <f>IF(D207/C207&gt;=100%,100%,D207/C207)</f>
        <v>0.5</v>
      </c>
      <c r="F207" s="532" t="s">
        <v>603</v>
      </c>
      <c r="G207" s="528">
        <v>0.2</v>
      </c>
      <c r="H207" s="847"/>
    </row>
    <row r="208" spans="1:8" ht="306" hidden="1" x14ac:dyDescent="0.25">
      <c r="A208" s="522" t="s">
        <v>604</v>
      </c>
      <c r="B208" s="523" t="s">
        <v>605</v>
      </c>
      <c r="C208" s="566">
        <v>2</v>
      </c>
      <c r="D208" s="531">
        <v>3</v>
      </c>
      <c r="E208" s="542">
        <f>IF(D208/C208&gt;=100%,100%,D208/C208)</f>
        <v>1</v>
      </c>
      <c r="F208" s="532" t="s">
        <v>1469</v>
      </c>
      <c r="G208" s="528">
        <v>0.2</v>
      </c>
      <c r="H208" s="847"/>
    </row>
    <row r="209" spans="1:8" ht="2.25" hidden="1" customHeight="1" x14ac:dyDescent="0.25">
      <c r="A209" s="530" t="s">
        <v>606</v>
      </c>
      <c r="B209" s="523" t="s">
        <v>607</v>
      </c>
      <c r="C209" s="566">
        <v>1</v>
      </c>
      <c r="D209" s="531">
        <v>1</v>
      </c>
      <c r="E209" s="542">
        <v>1</v>
      </c>
      <c r="F209" s="532" t="s">
        <v>608</v>
      </c>
      <c r="G209" s="528">
        <v>0.2</v>
      </c>
      <c r="H209" s="847"/>
    </row>
    <row r="210" spans="1:8" ht="186.75" customHeight="1" x14ac:dyDescent="0.25">
      <c r="A210" s="522" t="s">
        <v>609</v>
      </c>
      <c r="B210" s="523" t="s">
        <v>610</v>
      </c>
      <c r="C210" s="566">
        <v>1</v>
      </c>
      <c r="D210" s="561">
        <v>0.5</v>
      </c>
      <c r="E210" s="542">
        <f>IF(D210/C210&gt;=100%,100%,D210/C210)</f>
        <v>0.5</v>
      </c>
      <c r="F210" s="532" t="s">
        <v>611</v>
      </c>
      <c r="G210" s="528">
        <v>0.2</v>
      </c>
      <c r="H210" s="847"/>
    </row>
    <row r="211" spans="1:8" ht="36" hidden="1" x14ac:dyDescent="0.25">
      <c r="A211" s="522" t="s">
        <v>612</v>
      </c>
      <c r="B211" s="523" t="s">
        <v>613</v>
      </c>
      <c r="C211" s="566">
        <v>1</v>
      </c>
      <c r="D211" s="531">
        <v>1</v>
      </c>
      <c r="E211" s="542">
        <f>IF(D211/C211&gt;=100%,100%,D211/C211)</f>
        <v>1</v>
      </c>
      <c r="F211" s="532" t="s">
        <v>614</v>
      </c>
      <c r="G211" s="528">
        <v>0.2</v>
      </c>
      <c r="H211" s="556" t="s">
        <v>496</v>
      </c>
    </row>
    <row r="212" spans="1:8" ht="49.5" hidden="1" customHeight="1" x14ac:dyDescent="0.25">
      <c r="A212" s="596" t="s">
        <v>615</v>
      </c>
      <c r="B212" s="597"/>
      <c r="C212" s="598"/>
      <c r="D212" s="599"/>
      <c r="E212" s="600">
        <f>+SUMPRODUCT(E213:E216,G213:G216)</f>
        <v>0.875</v>
      </c>
      <c r="F212" s="601"/>
      <c r="G212" s="602">
        <v>0.5</v>
      </c>
      <c r="H212" s="603"/>
    </row>
    <row r="213" spans="1:8" ht="120.75" hidden="1" customHeight="1" x14ac:dyDescent="0.25">
      <c r="A213" s="522" t="s">
        <v>616</v>
      </c>
      <c r="B213" s="523" t="s">
        <v>617</v>
      </c>
      <c r="C213" s="566">
        <v>2</v>
      </c>
      <c r="D213" s="531">
        <v>1</v>
      </c>
      <c r="E213" s="526">
        <f>IF(D213/C213&gt;=100%,100%,D213/C213)</f>
        <v>0.5</v>
      </c>
      <c r="F213" s="532" t="s">
        <v>618</v>
      </c>
      <c r="G213" s="528">
        <v>0.25</v>
      </c>
      <c r="H213" s="556" t="s">
        <v>619</v>
      </c>
    </row>
    <row r="214" spans="1:8" ht="90" hidden="1" x14ac:dyDescent="0.25">
      <c r="A214" s="522" t="s">
        <v>620</v>
      </c>
      <c r="B214" s="523" t="s">
        <v>621</v>
      </c>
      <c r="C214" s="566">
        <v>1</v>
      </c>
      <c r="D214" s="531">
        <v>3</v>
      </c>
      <c r="E214" s="526">
        <f>IF(D214/C214&gt;=100%,100%,D214/C214)</f>
        <v>1</v>
      </c>
      <c r="F214" s="532" t="s">
        <v>1420</v>
      </c>
      <c r="G214" s="528">
        <v>0.15</v>
      </c>
      <c r="H214" s="846" t="s">
        <v>534</v>
      </c>
    </row>
    <row r="215" spans="1:8" ht="36" hidden="1" x14ac:dyDescent="0.25">
      <c r="A215" s="522" t="s">
        <v>622</v>
      </c>
      <c r="B215" s="523" t="s">
        <v>623</v>
      </c>
      <c r="C215" s="566">
        <v>1</v>
      </c>
      <c r="D215" s="531">
        <v>1</v>
      </c>
      <c r="E215" s="526">
        <f>IF(D215/C215&gt;=100%,100%,D215/C215)</f>
        <v>1</v>
      </c>
      <c r="F215" s="532" t="s">
        <v>1419</v>
      </c>
      <c r="G215" s="528">
        <v>0.4</v>
      </c>
      <c r="H215" s="847"/>
    </row>
    <row r="216" spans="1:8" ht="36" hidden="1" x14ac:dyDescent="0.25">
      <c r="A216" s="522" t="s">
        <v>624</v>
      </c>
      <c r="B216" s="523" t="s">
        <v>625</v>
      </c>
      <c r="C216" s="567">
        <v>1</v>
      </c>
      <c r="D216" s="525">
        <v>100</v>
      </c>
      <c r="E216" s="526">
        <f>IF(D216/C216&gt;=100%,100%,D216/C216)</f>
        <v>1</v>
      </c>
      <c r="F216" s="532" t="s">
        <v>626</v>
      </c>
      <c r="G216" s="528">
        <v>0.2</v>
      </c>
      <c r="H216" s="556" t="s">
        <v>627</v>
      </c>
    </row>
    <row r="217" spans="1:8" x14ac:dyDescent="0.25">
      <c r="A217" s="842" t="s">
        <v>628</v>
      </c>
      <c r="B217" s="843"/>
      <c r="C217" s="604"/>
      <c r="D217" s="604"/>
      <c r="E217" s="605">
        <f>+E2*G2+E60*G60+E119*G119+E134*G134+E153*G153</f>
        <v>0.64547942638414213</v>
      </c>
      <c r="F217" s="606"/>
      <c r="G217" s="607"/>
      <c r="H217" s="550"/>
    </row>
    <row r="218" spans="1:8" ht="24.75" customHeight="1" x14ac:dyDescent="0.25">
      <c r="A218" s="844" t="s">
        <v>629</v>
      </c>
      <c r="B218" s="845"/>
      <c r="C218" s="845"/>
      <c r="D218" s="845"/>
      <c r="E218" s="845"/>
      <c r="F218" s="845"/>
      <c r="G218" s="845"/>
      <c r="H218" s="843"/>
    </row>
    <row r="219" spans="1:8" x14ac:dyDescent="0.25">
      <c r="H219" s="589"/>
    </row>
    <row r="220" spans="1:8" x14ac:dyDescent="0.25">
      <c r="H220" s="589"/>
    </row>
    <row r="221" spans="1:8" x14ac:dyDescent="0.25">
      <c r="H221" s="589"/>
    </row>
    <row r="222" spans="1:8" x14ac:dyDescent="0.25">
      <c r="H222" s="589"/>
    </row>
    <row r="223" spans="1:8" x14ac:dyDescent="0.25">
      <c r="H223" s="589"/>
    </row>
    <row r="224" spans="1:8" x14ac:dyDescent="0.25">
      <c r="H224" s="589"/>
    </row>
    <row r="225" spans="8:8" x14ac:dyDescent="0.25">
      <c r="H225" s="589"/>
    </row>
    <row r="226" spans="8:8" x14ac:dyDescent="0.25">
      <c r="H226" s="589"/>
    </row>
    <row r="227" spans="8:8" x14ac:dyDescent="0.25">
      <c r="H227" s="589"/>
    </row>
    <row r="228" spans="8:8" x14ac:dyDescent="0.25">
      <c r="H228" s="589"/>
    </row>
    <row r="229" spans="8:8" x14ac:dyDescent="0.25">
      <c r="H229" s="589"/>
    </row>
    <row r="230" spans="8:8" x14ac:dyDescent="0.25">
      <c r="H230" s="589"/>
    </row>
    <row r="231" spans="8:8" x14ac:dyDescent="0.25">
      <c r="H231" s="589"/>
    </row>
    <row r="232" spans="8:8" x14ac:dyDescent="0.25">
      <c r="H232" s="589"/>
    </row>
    <row r="233" spans="8:8" x14ac:dyDescent="0.25">
      <c r="H233" s="589"/>
    </row>
    <row r="234" spans="8:8" x14ac:dyDescent="0.25">
      <c r="H234" s="589"/>
    </row>
    <row r="235" spans="8:8" x14ac:dyDescent="0.25">
      <c r="H235" s="589"/>
    </row>
    <row r="236" spans="8:8" x14ac:dyDescent="0.25">
      <c r="H236" s="589"/>
    </row>
    <row r="237" spans="8:8" x14ac:dyDescent="0.25">
      <c r="H237" s="589"/>
    </row>
    <row r="238" spans="8:8" x14ac:dyDescent="0.25">
      <c r="H238" s="589"/>
    </row>
    <row r="239" spans="8:8" x14ac:dyDescent="0.25">
      <c r="H239" s="589"/>
    </row>
    <row r="240" spans="8:8" x14ac:dyDescent="0.25">
      <c r="H240" s="589"/>
    </row>
    <row r="241" spans="8:8" x14ac:dyDescent="0.25">
      <c r="H241" s="589"/>
    </row>
    <row r="242" spans="8:8" x14ac:dyDescent="0.25">
      <c r="H242" s="589"/>
    </row>
    <row r="243" spans="8:8" x14ac:dyDescent="0.25">
      <c r="H243" s="589"/>
    </row>
    <row r="244" spans="8:8" x14ac:dyDescent="0.25">
      <c r="H244" s="589"/>
    </row>
    <row r="245" spans="8:8" x14ac:dyDescent="0.25">
      <c r="H245" s="589"/>
    </row>
    <row r="246" spans="8:8" x14ac:dyDescent="0.25">
      <c r="H246" s="589"/>
    </row>
    <row r="247" spans="8:8" x14ac:dyDescent="0.25">
      <c r="H247" s="589"/>
    </row>
    <row r="248" spans="8:8" x14ac:dyDescent="0.25">
      <c r="H248" s="589"/>
    </row>
    <row r="249" spans="8:8" x14ac:dyDescent="0.25">
      <c r="H249" s="589"/>
    </row>
    <row r="250" spans="8:8" x14ac:dyDescent="0.25">
      <c r="H250" s="589"/>
    </row>
    <row r="251" spans="8:8" x14ac:dyDescent="0.25">
      <c r="H251" s="589"/>
    </row>
    <row r="252" spans="8:8" x14ac:dyDescent="0.25">
      <c r="H252" s="589"/>
    </row>
    <row r="253" spans="8:8" x14ac:dyDescent="0.25">
      <c r="H253" s="589"/>
    </row>
    <row r="254" spans="8:8" x14ac:dyDescent="0.25">
      <c r="H254" s="589"/>
    </row>
    <row r="255" spans="8:8" x14ac:dyDescent="0.25">
      <c r="H255" s="589"/>
    </row>
    <row r="256" spans="8:8" x14ac:dyDescent="0.25">
      <c r="H256" s="589"/>
    </row>
    <row r="257" spans="8:8" x14ac:dyDescent="0.25">
      <c r="H257" s="589"/>
    </row>
    <row r="258" spans="8:8" x14ac:dyDescent="0.25">
      <c r="H258" s="589"/>
    </row>
    <row r="259" spans="8:8" x14ac:dyDescent="0.25">
      <c r="H259" s="589"/>
    </row>
    <row r="260" spans="8:8" x14ac:dyDescent="0.25">
      <c r="H260" s="589"/>
    </row>
    <row r="261" spans="8:8" x14ac:dyDescent="0.25">
      <c r="H261" s="589"/>
    </row>
    <row r="262" spans="8:8" x14ac:dyDescent="0.25">
      <c r="H262" s="589"/>
    </row>
    <row r="263" spans="8:8" x14ac:dyDescent="0.25">
      <c r="H263" s="589"/>
    </row>
    <row r="264" spans="8:8" x14ac:dyDescent="0.25">
      <c r="H264" s="589"/>
    </row>
    <row r="265" spans="8:8" x14ac:dyDescent="0.25">
      <c r="H265" s="589"/>
    </row>
    <row r="266" spans="8:8" x14ac:dyDescent="0.25">
      <c r="H266" s="589"/>
    </row>
    <row r="267" spans="8:8" x14ac:dyDescent="0.25">
      <c r="H267" s="589"/>
    </row>
    <row r="268" spans="8:8" x14ac:dyDescent="0.25">
      <c r="H268" s="589"/>
    </row>
    <row r="269" spans="8:8" x14ac:dyDescent="0.25">
      <c r="H269" s="589"/>
    </row>
    <row r="270" spans="8:8" x14ac:dyDescent="0.25">
      <c r="H270" s="589"/>
    </row>
    <row r="271" spans="8:8" x14ac:dyDescent="0.25">
      <c r="H271" s="589"/>
    </row>
    <row r="272" spans="8:8" x14ac:dyDescent="0.25">
      <c r="H272" s="589"/>
    </row>
    <row r="273" spans="8:8" x14ac:dyDescent="0.25">
      <c r="H273" s="589"/>
    </row>
    <row r="274" spans="8:8" x14ac:dyDescent="0.25">
      <c r="H274" s="589"/>
    </row>
    <row r="275" spans="8:8" x14ac:dyDescent="0.25">
      <c r="H275" s="589"/>
    </row>
    <row r="276" spans="8:8" x14ac:dyDescent="0.25">
      <c r="H276" s="589"/>
    </row>
    <row r="277" spans="8:8" x14ac:dyDescent="0.25">
      <c r="H277" s="589"/>
    </row>
    <row r="278" spans="8:8" x14ac:dyDescent="0.25">
      <c r="H278" s="589"/>
    </row>
    <row r="279" spans="8:8" x14ac:dyDescent="0.25">
      <c r="H279" s="589"/>
    </row>
    <row r="280" spans="8:8" x14ac:dyDescent="0.25">
      <c r="H280" s="589"/>
    </row>
    <row r="281" spans="8:8" x14ac:dyDescent="0.25">
      <c r="H281" s="589"/>
    </row>
    <row r="282" spans="8:8" x14ac:dyDescent="0.25">
      <c r="H282" s="589"/>
    </row>
    <row r="283" spans="8:8" x14ac:dyDescent="0.25">
      <c r="H283" s="589"/>
    </row>
    <row r="284" spans="8:8" x14ac:dyDescent="0.25">
      <c r="H284" s="589"/>
    </row>
    <row r="285" spans="8:8" x14ac:dyDescent="0.25">
      <c r="H285" s="589"/>
    </row>
    <row r="286" spans="8:8" x14ac:dyDescent="0.25">
      <c r="H286" s="589"/>
    </row>
    <row r="287" spans="8:8" x14ac:dyDescent="0.25">
      <c r="H287" s="589"/>
    </row>
    <row r="288" spans="8:8" x14ac:dyDescent="0.25">
      <c r="H288" s="589"/>
    </row>
    <row r="289" spans="8:8" x14ac:dyDescent="0.25">
      <c r="H289" s="589"/>
    </row>
    <row r="290" spans="8:8" x14ac:dyDescent="0.25">
      <c r="H290" s="589"/>
    </row>
    <row r="291" spans="8:8" x14ac:dyDescent="0.25">
      <c r="H291" s="589"/>
    </row>
    <row r="292" spans="8:8" x14ac:dyDescent="0.25">
      <c r="H292" s="589"/>
    </row>
    <row r="293" spans="8:8" x14ac:dyDescent="0.25">
      <c r="H293" s="589"/>
    </row>
    <row r="294" spans="8:8" x14ac:dyDescent="0.25">
      <c r="H294" s="589"/>
    </row>
    <row r="295" spans="8:8" x14ac:dyDescent="0.25">
      <c r="H295" s="589"/>
    </row>
    <row r="296" spans="8:8" x14ac:dyDescent="0.25">
      <c r="H296" s="589"/>
    </row>
    <row r="297" spans="8:8" x14ac:dyDescent="0.25">
      <c r="H297" s="589"/>
    </row>
    <row r="298" spans="8:8" x14ac:dyDescent="0.25">
      <c r="H298" s="589"/>
    </row>
    <row r="299" spans="8:8" x14ac:dyDescent="0.25">
      <c r="H299" s="589"/>
    </row>
    <row r="300" spans="8:8" x14ac:dyDescent="0.25">
      <c r="H300" s="589"/>
    </row>
    <row r="301" spans="8:8" x14ac:dyDescent="0.25">
      <c r="H301" s="589"/>
    </row>
    <row r="302" spans="8:8" x14ac:dyDescent="0.25">
      <c r="H302" s="589"/>
    </row>
    <row r="303" spans="8:8" x14ac:dyDescent="0.25">
      <c r="H303" s="589"/>
    </row>
    <row r="304" spans="8:8" x14ac:dyDescent="0.25">
      <c r="H304" s="589"/>
    </row>
    <row r="305" spans="8:8" x14ac:dyDescent="0.25">
      <c r="H305" s="589"/>
    </row>
    <row r="306" spans="8:8" x14ac:dyDescent="0.25">
      <c r="H306" s="589"/>
    </row>
    <row r="307" spans="8:8" x14ac:dyDescent="0.25">
      <c r="H307" s="589"/>
    </row>
    <row r="308" spans="8:8" x14ac:dyDescent="0.25">
      <c r="H308" s="589"/>
    </row>
    <row r="309" spans="8:8" x14ac:dyDescent="0.25">
      <c r="H309" s="589"/>
    </row>
    <row r="310" spans="8:8" x14ac:dyDescent="0.25">
      <c r="H310" s="589"/>
    </row>
    <row r="311" spans="8:8" x14ac:dyDescent="0.25">
      <c r="H311" s="589"/>
    </row>
    <row r="312" spans="8:8" x14ac:dyDescent="0.25">
      <c r="H312" s="589"/>
    </row>
    <row r="313" spans="8:8" x14ac:dyDescent="0.25">
      <c r="H313" s="589"/>
    </row>
    <row r="314" spans="8:8" x14ac:dyDescent="0.25">
      <c r="H314" s="589"/>
    </row>
    <row r="315" spans="8:8" x14ac:dyDescent="0.25">
      <c r="H315" s="589"/>
    </row>
    <row r="316" spans="8:8" x14ac:dyDescent="0.25">
      <c r="H316" s="589"/>
    </row>
    <row r="317" spans="8:8" x14ac:dyDescent="0.25">
      <c r="H317" s="589"/>
    </row>
    <row r="318" spans="8:8" x14ac:dyDescent="0.25">
      <c r="H318" s="589"/>
    </row>
    <row r="319" spans="8:8" x14ac:dyDescent="0.25">
      <c r="H319" s="589"/>
    </row>
    <row r="320" spans="8:8" x14ac:dyDescent="0.25">
      <c r="H320" s="589"/>
    </row>
    <row r="321" spans="8:8" x14ac:dyDescent="0.25">
      <c r="H321" s="589"/>
    </row>
    <row r="322" spans="8:8" x14ac:dyDescent="0.25">
      <c r="H322" s="589"/>
    </row>
    <row r="323" spans="8:8" x14ac:dyDescent="0.25">
      <c r="H323" s="589"/>
    </row>
    <row r="324" spans="8:8" x14ac:dyDescent="0.25">
      <c r="H324" s="589"/>
    </row>
    <row r="325" spans="8:8" x14ac:dyDescent="0.25">
      <c r="H325" s="589"/>
    </row>
    <row r="326" spans="8:8" x14ac:dyDescent="0.25">
      <c r="H326" s="589"/>
    </row>
    <row r="327" spans="8:8" x14ac:dyDescent="0.25">
      <c r="H327" s="589"/>
    </row>
    <row r="328" spans="8:8" x14ac:dyDescent="0.25">
      <c r="H328" s="589"/>
    </row>
    <row r="329" spans="8:8" x14ac:dyDescent="0.25">
      <c r="H329" s="589"/>
    </row>
    <row r="330" spans="8:8" x14ac:dyDescent="0.25">
      <c r="H330" s="589"/>
    </row>
    <row r="331" spans="8:8" x14ac:dyDescent="0.25">
      <c r="H331" s="589"/>
    </row>
    <row r="332" spans="8:8" x14ac:dyDescent="0.25">
      <c r="H332" s="589"/>
    </row>
    <row r="333" spans="8:8" x14ac:dyDescent="0.25">
      <c r="H333" s="589"/>
    </row>
    <row r="334" spans="8:8" x14ac:dyDescent="0.25">
      <c r="H334" s="589"/>
    </row>
    <row r="335" spans="8:8" x14ac:dyDescent="0.25">
      <c r="H335" s="589"/>
    </row>
    <row r="336" spans="8:8" x14ac:dyDescent="0.25">
      <c r="H336" s="589"/>
    </row>
    <row r="337" spans="8:8" x14ac:dyDescent="0.25">
      <c r="H337" s="589"/>
    </row>
    <row r="338" spans="8:8" x14ac:dyDescent="0.25">
      <c r="H338" s="589"/>
    </row>
    <row r="339" spans="8:8" x14ac:dyDescent="0.25">
      <c r="H339" s="589"/>
    </row>
    <row r="340" spans="8:8" x14ac:dyDescent="0.25">
      <c r="H340" s="589"/>
    </row>
    <row r="341" spans="8:8" x14ac:dyDescent="0.25">
      <c r="H341" s="589"/>
    </row>
    <row r="342" spans="8:8" x14ac:dyDescent="0.25">
      <c r="H342" s="589"/>
    </row>
    <row r="343" spans="8:8" x14ac:dyDescent="0.25">
      <c r="H343" s="589"/>
    </row>
    <row r="344" spans="8:8" x14ac:dyDescent="0.25">
      <c r="H344" s="589"/>
    </row>
    <row r="345" spans="8:8" x14ac:dyDescent="0.25">
      <c r="H345" s="589"/>
    </row>
    <row r="346" spans="8:8" x14ac:dyDescent="0.25">
      <c r="H346" s="589"/>
    </row>
    <row r="347" spans="8:8" x14ac:dyDescent="0.25">
      <c r="H347" s="589"/>
    </row>
    <row r="348" spans="8:8" x14ac:dyDescent="0.25">
      <c r="H348" s="589"/>
    </row>
    <row r="349" spans="8:8" x14ac:dyDescent="0.25">
      <c r="H349" s="589"/>
    </row>
    <row r="350" spans="8:8" x14ac:dyDescent="0.25">
      <c r="H350" s="589"/>
    </row>
    <row r="351" spans="8:8" x14ac:dyDescent="0.25">
      <c r="H351" s="589"/>
    </row>
    <row r="352" spans="8:8" x14ac:dyDescent="0.25">
      <c r="H352" s="589"/>
    </row>
    <row r="353" spans="8:8" x14ac:dyDescent="0.25">
      <c r="H353" s="589"/>
    </row>
    <row r="354" spans="8:8" x14ac:dyDescent="0.25">
      <c r="H354" s="589"/>
    </row>
    <row r="355" spans="8:8" x14ac:dyDescent="0.25">
      <c r="H355" s="589"/>
    </row>
    <row r="356" spans="8:8" x14ac:dyDescent="0.25">
      <c r="H356" s="589"/>
    </row>
    <row r="357" spans="8:8" x14ac:dyDescent="0.25">
      <c r="H357" s="589"/>
    </row>
    <row r="358" spans="8:8" x14ac:dyDescent="0.25">
      <c r="H358" s="589"/>
    </row>
    <row r="359" spans="8:8" x14ac:dyDescent="0.25">
      <c r="H359" s="589"/>
    </row>
    <row r="360" spans="8:8" x14ac:dyDescent="0.25">
      <c r="H360" s="589"/>
    </row>
    <row r="361" spans="8:8" x14ac:dyDescent="0.25">
      <c r="H361" s="589"/>
    </row>
    <row r="362" spans="8:8" x14ac:dyDescent="0.25">
      <c r="H362" s="589"/>
    </row>
    <row r="363" spans="8:8" x14ac:dyDescent="0.25">
      <c r="H363" s="589"/>
    </row>
    <row r="364" spans="8:8" x14ac:dyDescent="0.25">
      <c r="H364" s="589"/>
    </row>
    <row r="365" spans="8:8" x14ac:dyDescent="0.25">
      <c r="H365" s="589"/>
    </row>
    <row r="366" spans="8:8" x14ac:dyDescent="0.25">
      <c r="H366" s="589"/>
    </row>
    <row r="367" spans="8:8" x14ac:dyDescent="0.25">
      <c r="H367" s="589"/>
    </row>
    <row r="368" spans="8:8" x14ac:dyDescent="0.25">
      <c r="H368" s="589"/>
    </row>
    <row r="369" spans="8:8" x14ac:dyDescent="0.25">
      <c r="H369" s="589"/>
    </row>
    <row r="370" spans="8:8" x14ac:dyDescent="0.25">
      <c r="H370" s="589"/>
    </row>
    <row r="371" spans="8:8" x14ac:dyDescent="0.25">
      <c r="H371" s="589"/>
    </row>
    <row r="372" spans="8:8" x14ac:dyDescent="0.25">
      <c r="H372" s="589"/>
    </row>
    <row r="373" spans="8:8" x14ac:dyDescent="0.25">
      <c r="H373" s="589"/>
    </row>
    <row r="374" spans="8:8" x14ac:dyDescent="0.25">
      <c r="H374" s="589"/>
    </row>
    <row r="375" spans="8:8" x14ac:dyDescent="0.25">
      <c r="H375" s="589"/>
    </row>
    <row r="376" spans="8:8" x14ac:dyDescent="0.25">
      <c r="H376" s="589"/>
    </row>
    <row r="377" spans="8:8" x14ac:dyDescent="0.25">
      <c r="H377" s="589"/>
    </row>
    <row r="378" spans="8:8" x14ac:dyDescent="0.25">
      <c r="H378" s="589"/>
    </row>
    <row r="379" spans="8:8" x14ac:dyDescent="0.25">
      <c r="H379" s="589"/>
    </row>
    <row r="380" spans="8:8" x14ac:dyDescent="0.25">
      <c r="H380" s="589"/>
    </row>
    <row r="381" spans="8:8" x14ac:dyDescent="0.25">
      <c r="H381" s="589"/>
    </row>
    <row r="382" spans="8:8" x14ac:dyDescent="0.25">
      <c r="H382" s="589"/>
    </row>
    <row r="383" spans="8:8" x14ac:dyDescent="0.25">
      <c r="H383" s="589"/>
    </row>
    <row r="384" spans="8:8" x14ac:dyDescent="0.25">
      <c r="H384" s="589"/>
    </row>
    <row r="385" spans="8:8" x14ac:dyDescent="0.25">
      <c r="H385" s="589"/>
    </row>
    <row r="386" spans="8:8" x14ac:dyDescent="0.25">
      <c r="H386" s="589"/>
    </row>
    <row r="387" spans="8:8" x14ac:dyDescent="0.25">
      <c r="H387" s="589"/>
    </row>
    <row r="388" spans="8:8" x14ac:dyDescent="0.25">
      <c r="H388" s="589"/>
    </row>
    <row r="389" spans="8:8" x14ac:dyDescent="0.25">
      <c r="H389" s="589"/>
    </row>
    <row r="390" spans="8:8" x14ac:dyDescent="0.25">
      <c r="H390" s="589"/>
    </row>
    <row r="391" spans="8:8" x14ac:dyDescent="0.25">
      <c r="H391" s="589"/>
    </row>
    <row r="392" spans="8:8" x14ac:dyDescent="0.25">
      <c r="H392" s="589"/>
    </row>
    <row r="393" spans="8:8" x14ac:dyDescent="0.25">
      <c r="H393" s="589"/>
    </row>
    <row r="394" spans="8:8" x14ac:dyDescent="0.25">
      <c r="H394" s="589"/>
    </row>
    <row r="395" spans="8:8" x14ac:dyDescent="0.25">
      <c r="H395" s="589"/>
    </row>
    <row r="396" spans="8:8" x14ac:dyDescent="0.25">
      <c r="H396" s="589"/>
    </row>
    <row r="397" spans="8:8" x14ac:dyDescent="0.25">
      <c r="H397" s="589"/>
    </row>
    <row r="398" spans="8:8" x14ac:dyDescent="0.25">
      <c r="H398" s="589"/>
    </row>
    <row r="399" spans="8:8" x14ac:dyDescent="0.25">
      <c r="H399" s="589"/>
    </row>
    <row r="400" spans="8:8" x14ac:dyDescent="0.25">
      <c r="H400" s="589"/>
    </row>
    <row r="401" spans="8:8" x14ac:dyDescent="0.25">
      <c r="H401" s="589"/>
    </row>
    <row r="402" spans="8:8" x14ac:dyDescent="0.25">
      <c r="H402" s="589"/>
    </row>
    <row r="403" spans="8:8" x14ac:dyDescent="0.25">
      <c r="H403" s="589"/>
    </row>
    <row r="404" spans="8:8" x14ac:dyDescent="0.25">
      <c r="H404" s="589"/>
    </row>
    <row r="405" spans="8:8" x14ac:dyDescent="0.25">
      <c r="H405" s="589"/>
    </row>
    <row r="406" spans="8:8" x14ac:dyDescent="0.25">
      <c r="H406" s="589"/>
    </row>
    <row r="407" spans="8:8" x14ac:dyDescent="0.25">
      <c r="H407" s="589"/>
    </row>
    <row r="408" spans="8:8" x14ac:dyDescent="0.25">
      <c r="H408" s="589"/>
    </row>
    <row r="409" spans="8:8" x14ac:dyDescent="0.25">
      <c r="H409" s="589"/>
    </row>
    <row r="410" spans="8:8" x14ac:dyDescent="0.25">
      <c r="H410" s="589"/>
    </row>
    <row r="411" spans="8:8" x14ac:dyDescent="0.25">
      <c r="H411" s="589"/>
    </row>
    <row r="412" spans="8:8" x14ac:dyDescent="0.25">
      <c r="H412" s="589"/>
    </row>
    <row r="413" spans="8:8" x14ac:dyDescent="0.25">
      <c r="H413" s="589"/>
    </row>
    <row r="414" spans="8:8" x14ac:dyDescent="0.25">
      <c r="H414" s="589"/>
    </row>
    <row r="415" spans="8:8" x14ac:dyDescent="0.25">
      <c r="H415" s="589"/>
    </row>
    <row r="416" spans="8:8" x14ac:dyDescent="0.25">
      <c r="H416" s="589"/>
    </row>
    <row r="417" spans="8:8" x14ac:dyDescent="0.25">
      <c r="H417" s="589"/>
    </row>
    <row r="418" spans="8:8" x14ac:dyDescent="0.25">
      <c r="H418" s="589"/>
    </row>
    <row r="419" spans="8:8" x14ac:dyDescent="0.25">
      <c r="H419" s="589"/>
    </row>
    <row r="420" spans="8:8" x14ac:dyDescent="0.25">
      <c r="H420" s="589"/>
    </row>
    <row r="421" spans="8:8" x14ac:dyDescent="0.25">
      <c r="H421" s="589"/>
    </row>
    <row r="422" spans="8:8" x14ac:dyDescent="0.25">
      <c r="H422" s="589"/>
    </row>
    <row r="423" spans="8:8" x14ac:dyDescent="0.25">
      <c r="H423" s="589"/>
    </row>
    <row r="424" spans="8:8" x14ac:dyDescent="0.25">
      <c r="H424" s="589"/>
    </row>
    <row r="425" spans="8:8" x14ac:dyDescent="0.25">
      <c r="H425" s="589"/>
    </row>
    <row r="426" spans="8:8" x14ac:dyDescent="0.25">
      <c r="H426" s="589"/>
    </row>
    <row r="427" spans="8:8" x14ac:dyDescent="0.25">
      <c r="H427" s="589"/>
    </row>
    <row r="428" spans="8:8" x14ac:dyDescent="0.25">
      <c r="H428" s="589"/>
    </row>
    <row r="429" spans="8:8" x14ac:dyDescent="0.25">
      <c r="H429" s="589"/>
    </row>
    <row r="430" spans="8:8" x14ac:dyDescent="0.25">
      <c r="H430" s="589"/>
    </row>
    <row r="431" spans="8:8" x14ac:dyDescent="0.25">
      <c r="H431" s="589"/>
    </row>
    <row r="432" spans="8:8" x14ac:dyDescent="0.25">
      <c r="H432" s="589"/>
    </row>
    <row r="433" spans="8:8" x14ac:dyDescent="0.25">
      <c r="H433" s="589"/>
    </row>
    <row r="434" spans="8:8" x14ac:dyDescent="0.25">
      <c r="H434" s="589"/>
    </row>
    <row r="435" spans="8:8" x14ac:dyDescent="0.25">
      <c r="H435" s="589"/>
    </row>
    <row r="436" spans="8:8" x14ac:dyDescent="0.25">
      <c r="H436" s="589"/>
    </row>
    <row r="437" spans="8:8" x14ac:dyDescent="0.25">
      <c r="H437" s="589"/>
    </row>
    <row r="438" spans="8:8" x14ac:dyDescent="0.25">
      <c r="H438" s="589"/>
    </row>
    <row r="439" spans="8:8" x14ac:dyDescent="0.25">
      <c r="H439" s="589"/>
    </row>
    <row r="440" spans="8:8" x14ac:dyDescent="0.25">
      <c r="H440" s="589"/>
    </row>
    <row r="441" spans="8:8" x14ac:dyDescent="0.25">
      <c r="H441" s="589"/>
    </row>
    <row r="442" spans="8:8" x14ac:dyDescent="0.25">
      <c r="H442" s="589"/>
    </row>
    <row r="443" spans="8:8" x14ac:dyDescent="0.25">
      <c r="H443" s="589"/>
    </row>
    <row r="444" spans="8:8" x14ac:dyDescent="0.25">
      <c r="H444" s="589"/>
    </row>
    <row r="445" spans="8:8" x14ac:dyDescent="0.25">
      <c r="H445" s="589"/>
    </row>
    <row r="446" spans="8:8" x14ac:dyDescent="0.25">
      <c r="H446" s="589"/>
    </row>
    <row r="447" spans="8:8" x14ac:dyDescent="0.25">
      <c r="H447" s="589"/>
    </row>
    <row r="448" spans="8:8" x14ac:dyDescent="0.25">
      <c r="H448" s="589"/>
    </row>
    <row r="449" spans="8:8" x14ac:dyDescent="0.25">
      <c r="H449" s="589"/>
    </row>
    <row r="450" spans="8:8" x14ac:dyDescent="0.25">
      <c r="H450" s="589"/>
    </row>
    <row r="451" spans="8:8" x14ac:dyDescent="0.25">
      <c r="H451" s="589"/>
    </row>
    <row r="452" spans="8:8" x14ac:dyDescent="0.25">
      <c r="H452" s="589"/>
    </row>
    <row r="453" spans="8:8" x14ac:dyDescent="0.25">
      <c r="H453" s="589"/>
    </row>
    <row r="454" spans="8:8" x14ac:dyDescent="0.25">
      <c r="H454" s="589"/>
    </row>
    <row r="455" spans="8:8" x14ac:dyDescent="0.25">
      <c r="H455" s="589"/>
    </row>
    <row r="456" spans="8:8" x14ac:dyDescent="0.25">
      <c r="H456" s="589"/>
    </row>
    <row r="457" spans="8:8" x14ac:dyDescent="0.25">
      <c r="H457" s="589"/>
    </row>
    <row r="458" spans="8:8" x14ac:dyDescent="0.25">
      <c r="H458" s="589"/>
    </row>
    <row r="459" spans="8:8" x14ac:dyDescent="0.25">
      <c r="H459" s="589"/>
    </row>
    <row r="460" spans="8:8" x14ac:dyDescent="0.25">
      <c r="H460" s="589"/>
    </row>
    <row r="461" spans="8:8" x14ac:dyDescent="0.25">
      <c r="H461" s="589"/>
    </row>
    <row r="462" spans="8:8" x14ac:dyDescent="0.25">
      <c r="H462" s="589"/>
    </row>
    <row r="463" spans="8:8" x14ac:dyDescent="0.25">
      <c r="H463" s="589"/>
    </row>
    <row r="464" spans="8:8" x14ac:dyDescent="0.25">
      <c r="H464" s="589"/>
    </row>
    <row r="465" spans="8:8" x14ac:dyDescent="0.25">
      <c r="H465" s="589"/>
    </row>
    <row r="466" spans="8:8" x14ac:dyDescent="0.25">
      <c r="H466" s="589"/>
    </row>
    <row r="467" spans="8:8" x14ac:dyDescent="0.25">
      <c r="H467" s="589"/>
    </row>
    <row r="468" spans="8:8" x14ac:dyDescent="0.25">
      <c r="H468" s="589"/>
    </row>
    <row r="469" spans="8:8" x14ac:dyDescent="0.25">
      <c r="H469" s="589"/>
    </row>
    <row r="470" spans="8:8" x14ac:dyDescent="0.25">
      <c r="H470" s="589"/>
    </row>
    <row r="471" spans="8:8" x14ac:dyDescent="0.25">
      <c r="H471" s="589"/>
    </row>
    <row r="472" spans="8:8" x14ac:dyDescent="0.25">
      <c r="H472" s="589"/>
    </row>
    <row r="473" spans="8:8" x14ac:dyDescent="0.25">
      <c r="H473" s="589"/>
    </row>
    <row r="474" spans="8:8" x14ac:dyDescent="0.25">
      <c r="H474" s="589"/>
    </row>
    <row r="475" spans="8:8" x14ac:dyDescent="0.25">
      <c r="H475" s="589"/>
    </row>
    <row r="476" spans="8:8" x14ac:dyDescent="0.25">
      <c r="H476" s="589"/>
    </row>
    <row r="477" spans="8:8" x14ac:dyDescent="0.25">
      <c r="H477" s="589"/>
    </row>
    <row r="478" spans="8:8" x14ac:dyDescent="0.25">
      <c r="H478" s="589"/>
    </row>
    <row r="479" spans="8:8" x14ac:dyDescent="0.25">
      <c r="H479" s="589"/>
    </row>
    <row r="480" spans="8:8" x14ac:dyDescent="0.25">
      <c r="H480" s="589"/>
    </row>
    <row r="481" spans="8:8" x14ac:dyDescent="0.25">
      <c r="H481" s="589"/>
    </row>
    <row r="482" spans="8:8" x14ac:dyDescent="0.25">
      <c r="H482" s="589"/>
    </row>
    <row r="483" spans="8:8" x14ac:dyDescent="0.25">
      <c r="H483" s="589"/>
    </row>
    <row r="484" spans="8:8" x14ac:dyDescent="0.25">
      <c r="H484" s="589"/>
    </row>
    <row r="485" spans="8:8" x14ac:dyDescent="0.25">
      <c r="H485" s="589"/>
    </row>
    <row r="486" spans="8:8" x14ac:dyDescent="0.25">
      <c r="H486" s="589"/>
    </row>
    <row r="487" spans="8:8" x14ac:dyDescent="0.25">
      <c r="H487" s="589"/>
    </row>
    <row r="488" spans="8:8" x14ac:dyDescent="0.25">
      <c r="H488" s="589"/>
    </row>
    <row r="489" spans="8:8" x14ac:dyDescent="0.25">
      <c r="H489" s="589"/>
    </row>
    <row r="490" spans="8:8" x14ac:dyDescent="0.25">
      <c r="H490" s="589"/>
    </row>
    <row r="491" spans="8:8" x14ac:dyDescent="0.25">
      <c r="H491" s="589"/>
    </row>
    <row r="492" spans="8:8" x14ac:dyDescent="0.25">
      <c r="H492" s="589"/>
    </row>
    <row r="493" spans="8:8" x14ac:dyDescent="0.25">
      <c r="H493" s="589"/>
    </row>
    <row r="494" spans="8:8" x14ac:dyDescent="0.25">
      <c r="H494" s="589"/>
    </row>
    <row r="495" spans="8:8" x14ac:dyDescent="0.25">
      <c r="H495" s="589"/>
    </row>
    <row r="496" spans="8:8" x14ac:dyDescent="0.25">
      <c r="H496" s="589"/>
    </row>
    <row r="497" spans="8:8" x14ac:dyDescent="0.25">
      <c r="H497" s="589"/>
    </row>
    <row r="498" spans="8:8" x14ac:dyDescent="0.25">
      <c r="H498" s="589"/>
    </row>
    <row r="499" spans="8:8" x14ac:dyDescent="0.25">
      <c r="H499" s="589"/>
    </row>
    <row r="500" spans="8:8" x14ac:dyDescent="0.25">
      <c r="H500" s="589"/>
    </row>
    <row r="501" spans="8:8" x14ac:dyDescent="0.25">
      <c r="H501" s="589"/>
    </row>
    <row r="502" spans="8:8" x14ac:dyDescent="0.25">
      <c r="H502" s="589"/>
    </row>
    <row r="503" spans="8:8" x14ac:dyDescent="0.25">
      <c r="H503" s="589"/>
    </row>
    <row r="504" spans="8:8" x14ac:dyDescent="0.25">
      <c r="H504" s="589"/>
    </row>
    <row r="505" spans="8:8" x14ac:dyDescent="0.25">
      <c r="H505" s="589"/>
    </row>
    <row r="506" spans="8:8" x14ac:dyDescent="0.25">
      <c r="H506" s="589"/>
    </row>
    <row r="507" spans="8:8" x14ac:dyDescent="0.25">
      <c r="H507" s="589"/>
    </row>
    <row r="508" spans="8:8" x14ac:dyDescent="0.25">
      <c r="H508" s="589"/>
    </row>
    <row r="509" spans="8:8" x14ac:dyDescent="0.25">
      <c r="H509" s="589"/>
    </row>
    <row r="510" spans="8:8" x14ac:dyDescent="0.25">
      <c r="H510" s="589"/>
    </row>
    <row r="511" spans="8:8" x14ac:dyDescent="0.25">
      <c r="H511" s="589"/>
    </row>
    <row r="512" spans="8:8" x14ac:dyDescent="0.25">
      <c r="H512" s="589"/>
    </row>
    <row r="513" spans="8:8" x14ac:dyDescent="0.25">
      <c r="H513" s="589"/>
    </row>
    <row r="514" spans="8:8" x14ac:dyDescent="0.25">
      <c r="H514" s="589"/>
    </row>
    <row r="515" spans="8:8" x14ac:dyDescent="0.25">
      <c r="H515" s="589"/>
    </row>
    <row r="516" spans="8:8" x14ac:dyDescent="0.25">
      <c r="H516" s="589"/>
    </row>
    <row r="517" spans="8:8" x14ac:dyDescent="0.25">
      <c r="H517" s="589"/>
    </row>
    <row r="518" spans="8:8" x14ac:dyDescent="0.25">
      <c r="H518" s="589"/>
    </row>
    <row r="519" spans="8:8" x14ac:dyDescent="0.25">
      <c r="H519" s="589"/>
    </row>
    <row r="520" spans="8:8" x14ac:dyDescent="0.25">
      <c r="H520" s="589"/>
    </row>
    <row r="521" spans="8:8" x14ac:dyDescent="0.25">
      <c r="H521" s="589"/>
    </row>
    <row r="522" spans="8:8" x14ac:dyDescent="0.25">
      <c r="H522" s="589"/>
    </row>
    <row r="523" spans="8:8" x14ac:dyDescent="0.25">
      <c r="H523" s="589"/>
    </row>
    <row r="524" spans="8:8" x14ac:dyDescent="0.25">
      <c r="H524" s="589"/>
    </row>
    <row r="525" spans="8:8" x14ac:dyDescent="0.25">
      <c r="H525" s="589"/>
    </row>
    <row r="526" spans="8:8" x14ac:dyDescent="0.25">
      <c r="H526" s="589"/>
    </row>
    <row r="527" spans="8:8" x14ac:dyDescent="0.25">
      <c r="H527" s="589"/>
    </row>
    <row r="528" spans="8:8" x14ac:dyDescent="0.25">
      <c r="H528" s="589"/>
    </row>
    <row r="529" spans="8:8" x14ac:dyDescent="0.25">
      <c r="H529" s="589"/>
    </row>
    <row r="530" spans="8:8" x14ac:dyDescent="0.25">
      <c r="H530" s="589"/>
    </row>
    <row r="531" spans="8:8" x14ac:dyDescent="0.25">
      <c r="H531" s="589"/>
    </row>
    <row r="532" spans="8:8" x14ac:dyDescent="0.25">
      <c r="H532" s="589"/>
    </row>
    <row r="533" spans="8:8" x14ac:dyDescent="0.25">
      <c r="H533" s="589"/>
    </row>
    <row r="534" spans="8:8" x14ac:dyDescent="0.25">
      <c r="H534" s="589"/>
    </row>
    <row r="535" spans="8:8" x14ac:dyDescent="0.25">
      <c r="H535" s="589"/>
    </row>
    <row r="536" spans="8:8" x14ac:dyDescent="0.25">
      <c r="H536" s="589"/>
    </row>
    <row r="537" spans="8:8" x14ac:dyDescent="0.25">
      <c r="H537" s="589"/>
    </row>
    <row r="538" spans="8:8" x14ac:dyDescent="0.25">
      <c r="H538" s="589"/>
    </row>
    <row r="539" spans="8:8" x14ac:dyDescent="0.25">
      <c r="H539" s="589"/>
    </row>
    <row r="540" spans="8:8" x14ac:dyDescent="0.25">
      <c r="H540" s="589"/>
    </row>
    <row r="541" spans="8:8" x14ac:dyDescent="0.25">
      <c r="H541" s="589"/>
    </row>
    <row r="542" spans="8:8" x14ac:dyDescent="0.25">
      <c r="H542" s="589"/>
    </row>
    <row r="543" spans="8:8" x14ac:dyDescent="0.25">
      <c r="H543" s="589"/>
    </row>
    <row r="544" spans="8:8" x14ac:dyDescent="0.25">
      <c r="H544" s="589"/>
    </row>
    <row r="545" spans="8:8" x14ac:dyDescent="0.25">
      <c r="H545" s="589"/>
    </row>
    <row r="546" spans="8:8" x14ac:dyDescent="0.25">
      <c r="H546" s="589"/>
    </row>
    <row r="547" spans="8:8" x14ac:dyDescent="0.25">
      <c r="H547" s="589"/>
    </row>
    <row r="548" spans="8:8" x14ac:dyDescent="0.25">
      <c r="H548" s="589"/>
    </row>
    <row r="549" spans="8:8" x14ac:dyDescent="0.25">
      <c r="H549" s="589"/>
    </row>
    <row r="550" spans="8:8" x14ac:dyDescent="0.25">
      <c r="H550" s="589"/>
    </row>
    <row r="551" spans="8:8" x14ac:dyDescent="0.25">
      <c r="H551" s="589"/>
    </row>
    <row r="552" spans="8:8" x14ac:dyDescent="0.25">
      <c r="H552" s="589"/>
    </row>
    <row r="553" spans="8:8" x14ac:dyDescent="0.25">
      <c r="H553" s="589"/>
    </row>
    <row r="554" spans="8:8" x14ac:dyDescent="0.25">
      <c r="H554" s="589"/>
    </row>
    <row r="555" spans="8:8" x14ac:dyDescent="0.25">
      <c r="H555" s="589"/>
    </row>
    <row r="556" spans="8:8" x14ac:dyDescent="0.25">
      <c r="H556" s="589"/>
    </row>
    <row r="557" spans="8:8" x14ac:dyDescent="0.25">
      <c r="H557" s="589"/>
    </row>
    <row r="558" spans="8:8" x14ac:dyDescent="0.25">
      <c r="H558" s="589"/>
    </row>
    <row r="559" spans="8:8" x14ac:dyDescent="0.25">
      <c r="H559" s="589"/>
    </row>
    <row r="560" spans="8:8" x14ac:dyDescent="0.25">
      <c r="H560" s="589"/>
    </row>
    <row r="561" spans="8:8" x14ac:dyDescent="0.25">
      <c r="H561" s="589"/>
    </row>
    <row r="562" spans="8:8" x14ac:dyDescent="0.25">
      <c r="H562" s="589"/>
    </row>
    <row r="563" spans="8:8" x14ac:dyDescent="0.25">
      <c r="H563" s="589"/>
    </row>
    <row r="564" spans="8:8" x14ac:dyDescent="0.25">
      <c r="H564" s="589"/>
    </row>
    <row r="565" spans="8:8" x14ac:dyDescent="0.25">
      <c r="H565" s="589"/>
    </row>
    <row r="566" spans="8:8" x14ac:dyDescent="0.25">
      <c r="H566" s="589"/>
    </row>
    <row r="567" spans="8:8" x14ac:dyDescent="0.25">
      <c r="H567" s="589"/>
    </row>
    <row r="568" spans="8:8" x14ac:dyDescent="0.25">
      <c r="H568" s="589"/>
    </row>
    <row r="569" spans="8:8" x14ac:dyDescent="0.25">
      <c r="H569" s="589"/>
    </row>
    <row r="570" spans="8:8" x14ac:dyDescent="0.25">
      <c r="H570" s="589"/>
    </row>
    <row r="571" spans="8:8" x14ac:dyDescent="0.25">
      <c r="H571" s="589"/>
    </row>
    <row r="572" spans="8:8" x14ac:dyDescent="0.25">
      <c r="H572" s="589"/>
    </row>
    <row r="573" spans="8:8" x14ac:dyDescent="0.25">
      <c r="H573" s="589"/>
    </row>
    <row r="574" spans="8:8" x14ac:dyDescent="0.25">
      <c r="H574" s="589"/>
    </row>
    <row r="575" spans="8:8" x14ac:dyDescent="0.25">
      <c r="H575" s="589"/>
    </row>
    <row r="576" spans="8:8" x14ac:dyDescent="0.25">
      <c r="H576" s="589"/>
    </row>
    <row r="577" spans="8:8" x14ac:dyDescent="0.25">
      <c r="H577" s="589"/>
    </row>
    <row r="578" spans="8:8" x14ac:dyDescent="0.25">
      <c r="H578" s="589"/>
    </row>
    <row r="579" spans="8:8" x14ac:dyDescent="0.25">
      <c r="H579" s="589"/>
    </row>
    <row r="580" spans="8:8" x14ac:dyDescent="0.25">
      <c r="H580" s="589"/>
    </row>
    <row r="581" spans="8:8" x14ac:dyDescent="0.25">
      <c r="H581" s="589"/>
    </row>
    <row r="582" spans="8:8" x14ac:dyDescent="0.25">
      <c r="H582" s="589"/>
    </row>
    <row r="583" spans="8:8" x14ac:dyDescent="0.25">
      <c r="H583" s="589"/>
    </row>
    <row r="584" spans="8:8" x14ac:dyDescent="0.25">
      <c r="H584" s="589"/>
    </row>
    <row r="585" spans="8:8" x14ac:dyDescent="0.25">
      <c r="H585" s="589"/>
    </row>
    <row r="586" spans="8:8" x14ac:dyDescent="0.25">
      <c r="H586" s="589"/>
    </row>
    <row r="587" spans="8:8" x14ac:dyDescent="0.25">
      <c r="H587" s="589"/>
    </row>
    <row r="588" spans="8:8" x14ac:dyDescent="0.25">
      <c r="H588" s="589"/>
    </row>
    <row r="589" spans="8:8" x14ac:dyDescent="0.25">
      <c r="H589" s="589"/>
    </row>
    <row r="590" spans="8:8" x14ac:dyDescent="0.25">
      <c r="H590" s="589"/>
    </row>
    <row r="591" spans="8:8" x14ac:dyDescent="0.25">
      <c r="H591" s="589"/>
    </row>
    <row r="592" spans="8:8" x14ac:dyDescent="0.25">
      <c r="H592" s="589"/>
    </row>
    <row r="593" spans="8:8" x14ac:dyDescent="0.25">
      <c r="H593" s="589"/>
    </row>
    <row r="594" spans="8:8" x14ac:dyDescent="0.25">
      <c r="H594" s="589"/>
    </row>
    <row r="595" spans="8:8" x14ac:dyDescent="0.25">
      <c r="H595" s="589"/>
    </row>
    <row r="596" spans="8:8" x14ac:dyDescent="0.25">
      <c r="H596" s="589"/>
    </row>
    <row r="597" spans="8:8" x14ac:dyDescent="0.25">
      <c r="H597" s="589"/>
    </row>
    <row r="598" spans="8:8" x14ac:dyDescent="0.25">
      <c r="H598" s="589"/>
    </row>
    <row r="599" spans="8:8" x14ac:dyDescent="0.25">
      <c r="H599" s="589"/>
    </row>
    <row r="600" spans="8:8" x14ac:dyDescent="0.25">
      <c r="H600" s="589"/>
    </row>
    <row r="601" spans="8:8" x14ac:dyDescent="0.25">
      <c r="H601" s="589"/>
    </row>
    <row r="602" spans="8:8" x14ac:dyDescent="0.25">
      <c r="H602" s="589"/>
    </row>
    <row r="603" spans="8:8" x14ac:dyDescent="0.25">
      <c r="H603" s="589"/>
    </row>
    <row r="604" spans="8:8" x14ac:dyDescent="0.25">
      <c r="H604" s="589"/>
    </row>
    <row r="605" spans="8:8" x14ac:dyDescent="0.25">
      <c r="H605" s="589"/>
    </row>
    <row r="606" spans="8:8" x14ac:dyDescent="0.25">
      <c r="H606" s="589"/>
    </row>
    <row r="607" spans="8:8" x14ac:dyDescent="0.25">
      <c r="H607" s="589"/>
    </row>
    <row r="608" spans="8:8" x14ac:dyDescent="0.25">
      <c r="H608" s="589"/>
    </row>
    <row r="609" spans="8:8" x14ac:dyDescent="0.25">
      <c r="H609" s="589"/>
    </row>
    <row r="610" spans="8:8" x14ac:dyDescent="0.25">
      <c r="H610" s="589"/>
    </row>
    <row r="611" spans="8:8" x14ac:dyDescent="0.25">
      <c r="H611" s="589"/>
    </row>
    <row r="612" spans="8:8" x14ac:dyDescent="0.25">
      <c r="H612" s="589"/>
    </row>
    <row r="613" spans="8:8" x14ac:dyDescent="0.25">
      <c r="H613" s="589"/>
    </row>
    <row r="614" spans="8:8" x14ac:dyDescent="0.25">
      <c r="H614" s="589"/>
    </row>
    <row r="615" spans="8:8" x14ac:dyDescent="0.25">
      <c r="H615" s="589"/>
    </row>
    <row r="616" spans="8:8" x14ac:dyDescent="0.25">
      <c r="H616" s="589"/>
    </row>
    <row r="617" spans="8:8" x14ac:dyDescent="0.25">
      <c r="H617" s="589"/>
    </row>
    <row r="618" spans="8:8" x14ac:dyDescent="0.25">
      <c r="H618" s="589"/>
    </row>
    <row r="619" spans="8:8" x14ac:dyDescent="0.25">
      <c r="H619" s="589"/>
    </row>
    <row r="620" spans="8:8" x14ac:dyDescent="0.25">
      <c r="H620" s="589"/>
    </row>
    <row r="621" spans="8:8" x14ac:dyDescent="0.25">
      <c r="H621" s="589"/>
    </row>
    <row r="622" spans="8:8" x14ac:dyDescent="0.25">
      <c r="H622" s="589"/>
    </row>
    <row r="623" spans="8:8" x14ac:dyDescent="0.25">
      <c r="H623" s="589"/>
    </row>
    <row r="624" spans="8:8" x14ac:dyDescent="0.25">
      <c r="H624" s="589"/>
    </row>
    <row r="625" spans="8:8" x14ac:dyDescent="0.25">
      <c r="H625" s="589"/>
    </row>
    <row r="626" spans="8:8" x14ac:dyDescent="0.25">
      <c r="H626" s="589"/>
    </row>
    <row r="627" spans="8:8" x14ac:dyDescent="0.25">
      <c r="H627" s="589"/>
    </row>
    <row r="628" spans="8:8" x14ac:dyDescent="0.25">
      <c r="H628" s="589"/>
    </row>
    <row r="629" spans="8:8" x14ac:dyDescent="0.25">
      <c r="H629" s="589"/>
    </row>
    <row r="630" spans="8:8" x14ac:dyDescent="0.25">
      <c r="H630" s="589"/>
    </row>
    <row r="631" spans="8:8" x14ac:dyDescent="0.25">
      <c r="H631" s="589"/>
    </row>
    <row r="632" spans="8:8" x14ac:dyDescent="0.25">
      <c r="H632" s="589"/>
    </row>
    <row r="633" spans="8:8" x14ac:dyDescent="0.25">
      <c r="H633" s="589"/>
    </row>
    <row r="634" spans="8:8" x14ac:dyDescent="0.25">
      <c r="H634" s="589"/>
    </row>
    <row r="635" spans="8:8" x14ac:dyDescent="0.25">
      <c r="H635" s="589"/>
    </row>
    <row r="636" spans="8:8" x14ac:dyDescent="0.25">
      <c r="H636" s="589"/>
    </row>
    <row r="637" spans="8:8" x14ac:dyDescent="0.25">
      <c r="H637" s="589"/>
    </row>
    <row r="638" spans="8:8" x14ac:dyDescent="0.25">
      <c r="H638" s="589"/>
    </row>
    <row r="639" spans="8:8" x14ac:dyDescent="0.25">
      <c r="H639" s="589"/>
    </row>
    <row r="640" spans="8:8" x14ac:dyDescent="0.25">
      <c r="H640" s="589"/>
    </row>
    <row r="641" spans="8:8" x14ac:dyDescent="0.25">
      <c r="H641" s="589"/>
    </row>
    <row r="642" spans="8:8" x14ac:dyDescent="0.25">
      <c r="H642" s="589"/>
    </row>
    <row r="643" spans="8:8" x14ac:dyDescent="0.25">
      <c r="H643" s="589"/>
    </row>
    <row r="644" spans="8:8" x14ac:dyDescent="0.25">
      <c r="H644" s="589"/>
    </row>
    <row r="645" spans="8:8" x14ac:dyDescent="0.25">
      <c r="H645" s="589"/>
    </row>
    <row r="646" spans="8:8" x14ac:dyDescent="0.25">
      <c r="H646" s="589"/>
    </row>
    <row r="647" spans="8:8" x14ac:dyDescent="0.25">
      <c r="H647" s="589"/>
    </row>
    <row r="648" spans="8:8" x14ac:dyDescent="0.25">
      <c r="H648" s="589"/>
    </row>
    <row r="649" spans="8:8" x14ac:dyDescent="0.25">
      <c r="H649" s="589"/>
    </row>
    <row r="650" spans="8:8" x14ac:dyDescent="0.25">
      <c r="H650" s="589"/>
    </row>
    <row r="651" spans="8:8" x14ac:dyDescent="0.25">
      <c r="H651" s="589"/>
    </row>
    <row r="652" spans="8:8" x14ac:dyDescent="0.25">
      <c r="H652" s="589"/>
    </row>
    <row r="653" spans="8:8" x14ac:dyDescent="0.25">
      <c r="H653" s="589"/>
    </row>
    <row r="654" spans="8:8" x14ac:dyDescent="0.25">
      <c r="H654" s="589"/>
    </row>
    <row r="655" spans="8:8" x14ac:dyDescent="0.25">
      <c r="H655" s="589"/>
    </row>
    <row r="656" spans="8:8" x14ac:dyDescent="0.25">
      <c r="H656" s="589"/>
    </row>
    <row r="657" spans="8:8" x14ac:dyDescent="0.25">
      <c r="H657" s="589"/>
    </row>
    <row r="658" spans="8:8" x14ac:dyDescent="0.25">
      <c r="H658" s="589"/>
    </row>
    <row r="659" spans="8:8" x14ac:dyDescent="0.25">
      <c r="H659" s="589"/>
    </row>
    <row r="660" spans="8:8" x14ac:dyDescent="0.25">
      <c r="H660" s="589"/>
    </row>
    <row r="661" spans="8:8" x14ac:dyDescent="0.25">
      <c r="H661" s="589"/>
    </row>
    <row r="662" spans="8:8" x14ac:dyDescent="0.25">
      <c r="H662" s="589"/>
    </row>
    <row r="663" spans="8:8" x14ac:dyDescent="0.25">
      <c r="H663" s="589"/>
    </row>
    <row r="664" spans="8:8" x14ac:dyDescent="0.25">
      <c r="H664" s="589"/>
    </row>
    <row r="665" spans="8:8" x14ac:dyDescent="0.25">
      <c r="H665" s="589"/>
    </row>
    <row r="666" spans="8:8" x14ac:dyDescent="0.25">
      <c r="H666" s="589"/>
    </row>
    <row r="667" spans="8:8" x14ac:dyDescent="0.25">
      <c r="H667" s="589"/>
    </row>
    <row r="668" spans="8:8" x14ac:dyDescent="0.25">
      <c r="H668" s="589"/>
    </row>
    <row r="669" spans="8:8" x14ac:dyDescent="0.25">
      <c r="H669" s="589"/>
    </row>
    <row r="670" spans="8:8" x14ac:dyDescent="0.25">
      <c r="H670" s="589"/>
    </row>
    <row r="671" spans="8:8" x14ac:dyDescent="0.25">
      <c r="H671" s="589"/>
    </row>
    <row r="672" spans="8:8" x14ac:dyDescent="0.25">
      <c r="H672" s="589"/>
    </row>
    <row r="673" spans="8:8" x14ac:dyDescent="0.25">
      <c r="H673" s="589"/>
    </row>
    <row r="674" spans="8:8" x14ac:dyDescent="0.25">
      <c r="H674" s="589"/>
    </row>
    <row r="675" spans="8:8" x14ac:dyDescent="0.25">
      <c r="H675" s="589"/>
    </row>
    <row r="676" spans="8:8" x14ac:dyDescent="0.25">
      <c r="H676" s="589"/>
    </row>
    <row r="677" spans="8:8" x14ac:dyDescent="0.25">
      <c r="H677" s="589"/>
    </row>
    <row r="678" spans="8:8" x14ac:dyDescent="0.25">
      <c r="H678" s="589"/>
    </row>
    <row r="679" spans="8:8" x14ac:dyDescent="0.25">
      <c r="H679" s="589"/>
    </row>
    <row r="680" spans="8:8" x14ac:dyDescent="0.25">
      <c r="H680" s="589"/>
    </row>
    <row r="681" spans="8:8" x14ac:dyDescent="0.25">
      <c r="H681" s="589"/>
    </row>
    <row r="682" spans="8:8" x14ac:dyDescent="0.25">
      <c r="H682" s="589"/>
    </row>
    <row r="683" spans="8:8" x14ac:dyDescent="0.25">
      <c r="H683" s="589"/>
    </row>
    <row r="684" spans="8:8" x14ac:dyDescent="0.25">
      <c r="H684" s="589"/>
    </row>
    <row r="685" spans="8:8" x14ac:dyDescent="0.25">
      <c r="H685" s="589"/>
    </row>
    <row r="686" spans="8:8" x14ac:dyDescent="0.25">
      <c r="H686" s="589"/>
    </row>
    <row r="687" spans="8:8" x14ac:dyDescent="0.25">
      <c r="H687" s="589"/>
    </row>
    <row r="688" spans="8:8" x14ac:dyDescent="0.25">
      <c r="H688" s="589"/>
    </row>
    <row r="689" spans="8:8" x14ac:dyDescent="0.25">
      <c r="H689" s="589"/>
    </row>
    <row r="690" spans="8:8" x14ac:dyDescent="0.25">
      <c r="H690" s="589"/>
    </row>
    <row r="691" spans="8:8" x14ac:dyDescent="0.25">
      <c r="H691" s="589"/>
    </row>
    <row r="692" spans="8:8" x14ac:dyDescent="0.25">
      <c r="H692" s="589"/>
    </row>
    <row r="693" spans="8:8" x14ac:dyDescent="0.25">
      <c r="H693" s="589"/>
    </row>
    <row r="694" spans="8:8" x14ac:dyDescent="0.25">
      <c r="H694" s="589"/>
    </row>
    <row r="695" spans="8:8" x14ac:dyDescent="0.25">
      <c r="H695" s="589"/>
    </row>
    <row r="696" spans="8:8" x14ac:dyDescent="0.25">
      <c r="H696" s="589"/>
    </row>
    <row r="697" spans="8:8" x14ac:dyDescent="0.25">
      <c r="H697" s="589"/>
    </row>
    <row r="698" spans="8:8" x14ac:dyDescent="0.25">
      <c r="H698" s="589"/>
    </row>
    <row r="699" spans="8:8" x14ac:dyDescent="0.25">
      <c r="H699" s="589"/>
    </row>
    <row r="700" spans="8:8" x14ac:dyDescent="0.25">
      <c r="H700" s="589"/>
    </row>
    <row r="701" spans="8:8" x14ac:dyDescent="0.25">
      <c r="H701" s="589"/>
    </row>
    <row r="702" spans="8:8" x14ac:dyDescent="0.25">
      <c r="H702" s="589"/>
    </row>
    <row r="703" spans="8:8" x14ac:dyDescent="0.25">
      <c r="H703" s="589"/>
    </row>
    <row r="704" spans="8:8" x14ac:dyDescent="0.25">
      <c r="H704" s="589"/>
    </row>
    <row r="705" spans="8:8" x14ac:dyDescent="0.25">
      <c r="H705" s="589"/>
    </row>
    <row r="706" spans="8:8" x14ac:dyDescent="0.25">
      <c r="H706" s="589"/>
    </row>
    <row r="707" spans="8:8" x14ac:dyDescent="0.25">
      <c r="H707" s="589"/>
    </row>
    <row r="708" spans="8:8" x14ac:dyDescent="0.25">
      <c r="H708" s="589"/>
    </row>
    <row r="709" spans="8:8" x14ac:dyDescent="0.25">
      <c r="H709" s="589"/>
    </row>
    <row r="710" spans="8:8" x14ac:dyDescent="0.25">
      <c r="H710" s="589"/>
    </row>
    <row r="711" spans="8:8" x14ac:dyDescent="0.25">
      <c r="H711" s="589"/>
    </row>
    <row r="712" spans="8:8" x14ac:dyDescent="0.25">
      <c r="H712" s="589"/>
    </row>
    <row r="713" spans="8:8" x14ac:dyDescent="0.25">
      <c r="H713" s="589"/>
    </row>
    <row r="714" spans="8:8" x14ac:dyDescent="0.25">
      <c r="H714" s="589"/>
    </row>
    <row r="715" spans="8:8" x14ac:dyDescent="0.25">
      <c r="H715" s="589"/>
    </row>
    <row r="716" spans="8:8" x14ac:dyDescent="0.25">
      <c r="H716" s="589"/>
    </row>
    <row r="717" spans="8:8" x14ac:dyDescent="0.25">
      <c r="H717" s="589"/>
    </row>
    <row r="718" spans="8:8" x14ac:dyDescent="0.25">
      <c r="H718" s="589"/>
    </row>
    <row r="719" spans="8:8" x14ac:dyDescent="0.25">
      <c r="H719" s="589"/>
    </row>
    <row r="720" spans="8:8" x14ac:dyDescent="0.25">
      <c r="H720" s="589"/>
    </row>
    <row r="721" spans="8:8" x14ac:dyDescent="0.25">
      <c r="H721" s="589"/>
    </row>
    <row r="722" spans="8:8" x14ac:dyDescent="0.25">
      <c r="H722" s="589"/>
    </row>
    <row r="723" spans="8:8" x14ac:dyDescent="0.25">
      <c r="H723" s="589"/>
    </row>
    <row r="724" spans="8:8" x14ac:dyDescent="0.25">
      <c r="H724" s="589"/>
    </row>
    <row r="725" spans="8:8" x14ac:dyDescent="0.25">
      <c r="H725" s="589"/>
    </row>
    <row r="726" spans="8:8" x14ac:dyDescent="0.25">
      <c r="H726" s="589"/>
    </row>
    <row r="727" spans="8:8" x14ac:dyDescent="0.25">
      <c r="H727" s="589"/>
    </row>
    <row r="728" spans="8:8" x14ac:dyDescent="0.25">
      <c r="H728" s="589"/>
    </row>
    <row r="729" spans="8:8" x14ac:dyDescent="0.25">
      <c r="H729" s="589"/>
    </row>
    <row r="730" spans="8:8" x14ac:dyDescent="0.25">
      <c r="H730" s="589"/>
    </row>
    <row r="731" spans="8:8" x14ac:dyDescent="0.25">
      <c r="H731" s="589"/>
    </row>
    <row r="732" spans="8:8" x14ac:dyDescent="0.25">
      <c r="H732" s="589"/>
    </row>
    <row r="733" spans="8:8" x14ac:dyDescent="0.25">
      <c r="H733" s="589"/>
    </row>
    <row r="734" spans="8:8" x14ac:dyDescent="0.25">
      <c r="H734" s="589"/>
    </row>
    <row r="735" spans="8:8" x14ac:dyDescent="0.25">
      <c r="H735" s="589"/>
    </row>
    <row r="736" spans="8:8" x14ac:dyDescent="0.25">
      <c r="H736" s="589"/>
    </row>
    <row r="737" spans="8:8" x14ac:dyDescent="0.25">
      <c r="H737" s="589"/>
    </row>
    <row r="738" spans="8:8" x14ac:dyDescent="0.25">
      <c r="H738" s="589"/>
    </row>
    <row r="739" spans="8:8" x14ac:dyDescent="0.25">
      <c r="H739" s="589"/>
    </row>
    <row r="740" spans="8:8" x14ac:dyDescent="0.25">
      <c r="H740" s="589"/>
    </row>
    <row r="741" spans="8:8" x14ac:dyDescent="0.25">
      <c r="H741" s="589"/>
    </row>
    <row r="742" spans="8:8" x14ac:dyDescent="0.25">
      <c r="H742" s="589"/>
    </row>
    <row r="743" spans="8:8" x14ac:dyDescent="0.25">
      <c r="H743" s="589"/>
    </row>
    <row r="744" spans="8:8" x14ac:dyDescent="0.25">
      <c r="H744" s="589"/>
    </row>
    <row r="745" spans="8:8" x14ac:dyDescent="0.25">
      <c r="H745" s="589"/>
    </row>
    <row r="746" spans="8:8" x14ac:dyDescent="0.25">
      <c r="H746" s="589"/>
    </row>
    <row r="747" spans="8:8" x14ac:dyDescent="0.25">
      <c r="H747" s="589"/>
    </row>
    <row r="748" spans="8:8" x14ac:dyDescent="0.25">
      <c r="H748" s="589"/>
    </row>
    <row r="749" spans="8:8" x14ac:dyDescent="0.25">
      <c r="H749" s="589"/>
    </row>
    <row r="750" spans="8:8" x14ac:dyDescent="0.25">
      <c r="H750" s="589"/>
    </row>
    <row r="751" spans="8:8" x14ac:dyDescent="0.25">
      <c r="H751" s="589"/>
    </row>
    <row r="752" spans="8:8" x14ac:dyDescent="0.25">
      <c r="H752" s="589"/>
    </row>
    <row r="753" spans="8:8" x14ac:dyDescent="0.25">
      <c r="H753" s="589"/>
    </row>
    <row r="754" spans="8:8" x14ac:dyDescent="0.25">
      <c r="H754" s="589"/>
    </row>
    <row r="755" spans="8:8" x14ac:dyDescent="0.25">
      <c r="H755" s="589"/>
    </row>
    <row r="756" spans="8:8" x14ac:dyDescent="0.25">
      <c r="H756" s="589"/>
    </row>
    <row r="757" spans="8:8" x14ac:dyDescent="0.25">
      <c r="H757" s="589"/>
    </row>
    <row r="758" spans="8:8" x14ac:dyDescent="0.25">
      <c r="H758" s="589"/>
    </row>
    <row r="759" spans="8:8" x14ac:dyDescent="0.25">
      <c r="H759" s="589"/>
    </row>
    <row r="760" spans="8:8" x14ac:dyDescent="0.25">
      <c r="H760" s="589"/>
    </row>
    <row r="761" spans="8:8" x14ac:dyDescent="0.25">
      <c r="H761" s="589"/>
    </row>
    <row r="762" spans="8:8" x14ac:dyDescent="0.25">
      <c r="H762" s="589"/>
    </row>
    <row r="763" spans="8:8" x14ac:dyDescent="0.25">
      <c r="H763" s="589"/>
    </row>
    <row r="764" spans="8:8" x14ac:dyDescent="0.25">
      <c r="H764" s="589"/>
    </row>
    <row r="765" spans="8:8" x14ac:dyDescent="0.25">
      <c r="H765" s="589"/>
    </row>
    <row r="766" spans="8:8" x14ac:dyDescent="0.25">
      <c r="H766" s="589"/>
    </row>
    <row r="767" spans="8:8" x14ac:dyDescent="0.25">
      <c r="H767" s="589"/>
    </row>
    <row r="768" spans="8:8" x14ac:dyDescent="0.25">
      <c r="H768" s="589"/>
    </row>
    <row r="769" spans="8:8" x14ac:dyDescent="0.25">
      <c r="H769" s="589"/>
    </row>
    <row r="770" spans="8:8" x14ac:dyDescent="0.25">
      <c r="H770" s="589"/>
    </row>
    <row r="771" spans="8:8" x14ac:dyDescent="0.25">
      <c r="H771" s="589"/>
    </row>
    <row r="772" spans="8:8" x14ac:dyDescent="0.25">
      <c r="H772" s="589"/>
    </row>
    <row r="773" spans="8:8" x14ac:dyDescent="0.25">
      <c r="H773" s="589"/>
    </row>
    <row r="774" spans="8:8" x14ac:dyDescent="0.25">
      <c r="H774" s="589"/>
    </row>
    <row r="775" spans="8:8" x14ac:dyDescent="0.25">
      <c r="H775" s="589"/>
    </row>
    <row r="776" spans="8:8" x14ac:dyDescent="0.25">
      <c r="H776" s="589"/>
    </row>
    <row r="777" spans="8:8" x14ac:dyDescent="0.25">
      <c r="H777" s="589"/>
    </row>
    <row r="778" spans="8:8" x14ac:dyDescent="0.25">
      <c r="H778" s="589"/>
    </row>
    <row r="779" spans="8:8" x14ac:dyDescent="0.25">
      <c r="H779" s="589"/>
    </row>
    <row r="780" spans="8:8" x14ac:dyDescent="0.25">
      <c r="H780" s="589"/>
    </row>
    <row r="781" spans="8:8" x14ac:dyDescent="0.25">
      <c r="H781" s="589"/>
    </row>
    <row r="782" spans="8:8" x14ac:dyDescent="0.25">
      <c r="H782" s="589"/>
    </row>
    <row r="783" spans="8:8" x14ac:dyDescent="0.25">
      <c r="H783" s="589"/>
    </row>
    <row r="784" spans="8:8" x14ac:dyDescent="0.25">
      <c r="H784" s="589"/>
    </row>
    <row r="785" spans="8:8" x14ac:dyDescent="0.25">
      <c r="H785" s="589"/>
    </row>
    <row r="786" spans="8:8" x14ac:dyDescent="0.25">
      <c r="H786" s="589"/>
    </row>
    <row r="787" spans="8:8" x14ac:dyDescent="0.25">
      <c r="H787" s="589"/>
    </row>
    <row r="788" spans="8:8" x14ac:dyDescent="0.25">
      <c r="H788" s="589"/>
    </row>
    <row r="789" spans="8:8" x14ac:dyDescent="0.25">
      <c r="H789" s="589"/>
    </row>
    <row r="790" spans="8:8" x14ac:dyDescent="0.25">
      <c r="H790" s="589"/>
    </row>
    <row r="791" spans="8:8" x14ac:dyDescent="0.25">
      <c r="H791" s="589"/>
    </row>
    <row r="792" spans="8:8" x14ac:dyDescent="0.25">
      <c r="H792" s="589"/>
    </row>
    <row r="793" spans="8:8" x14ac:dyDescent="0.25">
      <c r="H793" s="589"/>
    </row>
    <row r="794" spans="8:8" x14ac:dyDescent="0.25">
      <c r="H794" s="589"/>
    </row>
    <row r="795" spans="8:8" x14ac:dyDescent="0.25">
      <c r="H795" s="589"/>
    </row>
    <row r="796" spans="8:8" x14ac:dyDescent="0.25">
      <c r="H796" s="589"/>
    </row>
    <row r="797" spans="8:8" x14ac:dyDescent="0.25">
      <c r="H797" s="589"/>
    </row>
    <row r="798" spans="8:8" x14ac:dyDescent="0.25">
      <c r="H798" s="589"/>
    </row>
    <row r="799" spans="8:8" x14ac:dyDescent="0.25">
      <c r="H799" s="589"/>
    </row>
    <row r="800" spans="8:8" x14ac:dyDescent="0.25">
      <c r="H800" s="589"/>
    </row>
    <row r="801" spans="8:8" x14ac:dyDescent="0.25">
      <c r="H801" s="589"/>
    </row>
    <row r="802" spans="8:8" x14ac:dyDescent="0.25">
      <c r="H802" s="589"/>
    </row>
    <row r="803" spans="8:8" x14ac:dyDescent="0.25">
      <c r="H803" s="589"/>
    </row>
    <row r="804" spans="8:8" x14ac:dyDescent="0.25">
      <c r="H804" s="589"/>
    </row>
    <row r="805" spans="8:8" x14ac:dyDescent="0.25">
      <c r="H805" s="589"/>
    </row>
    <row r="806" spans="8:8" x14ac:dyDescent="0.25">
      <c r="H806" s="589"/>
    </row>
    <row r="807" spans="8:8" x14ac:dyDescent="0.25">
      <c r="H807" s="589"/>
    </row>
    <row r="808" spans="8:8" x14ac:dyDescent="0.25">
      <c r="H808" s="589"/>
    </row>
    <row r="809" spans="8:8" x14ac:dyDescent="0.25">
      <c r="H809" s="589"/>
    </row>
    <row r="810" spans="8:8" x14ac:dyDescent="0.25">
      <c r="H810" s="589"/>
    </row>
    <row r="811" spans="8:8" x14ac:dyDescent="0.25">
      <c r="H811" s="589"/>
    </row>
    <row r="812" spans="8:8" x14ac:dyDescent="0.25">
      <c r="H812" s="589"/>
    </row>
    <row r="813" spans="8:8" x14ac:dyDescent="0.25">
      <c r="H813" s="589"/>
    </row>
    <row r="814" spans="8:8" x14ac:dyDescent="0.25">
      <c r="H814" s="589"/>
    </row>
    <row r="815" spans="8:8" x14ac:dyDescent="0.25">
      <c r="H815" s="589"/>
    </row>
    <row r="816" spans="8:8" x14ac:dyDescent="0.25">
      <c r="H816" s="589"/>
    </row>
    <row r="817" spans="8:8" x14ac:dyDescent="0.25">
      <c r="H817" s="589"/>
    </row>
    <row r="818" spans="8:8" x14ac:dyDescent="0.25">
      <c r="H818" s="589"/>
    </row>
    <row r="819" spans="8:8" x14ac:dyDescent="0.25">
      <c r="H819" s="589"/>
    </row>
    <row r="820" spans="8:8" x14ac:dyDescent="0.25">
      <c r="H820" s="589"/>
    </row>
    <row r="821" spans="8:8" x14ac:dyDescent="0.25">
      <c r="H821" s="589"/>
    </row>
    <row r="822" spans="8:8" x14ac:dyDescent="0.25">
      <c r="H822" s="589"/>
    </row>
    <row r="823" spans="8:8" x14ac:dyDescent="0.25">
      <c r="H823" s="589"/>
    </row>
    <row r="824" spans="8:8" x14ac:dyDescent="0.25">
      <c r="H824" s="589"/>
    </row>
    <row r="825" spans="8:8" x14ac:dyDescent="0.25">
      <c r="H825" s="589"/>
    </row>
    <row r="826" spans="8:8" x14ac:dyDescent="0.25">
      <c r="H826" s="589"/>
    </row>
    <row r="827" spans="8:8" x14ac:dyDescent="0.25">
      <c r="H827" s="589"/>
    </row>
    <row r="828" spans="8:8" x14ac:dyDescent="0.25">
      <c r="H828" s="589"/>
    </row>
    <row r="829" spans="8:8" x14ac:dyDescent="0.25">
      <c r="H829" s="589"/>
    </row>
    <row r="830" spans="8:8" x14ac:dyDescent="0.25">
      <c r="H830" s="589"/>
    </row>
    <row r="831" spans="8:8" x14ac:dyDescent="0.25">
      <c r="H831" s="589"/>
    </row>
    <row r="832" spans="8:8" x14ac:dyDescent="0.25">
      <c r="H832" s="589"/>
    </row>
    <row r="833" spans="8:8" x14ac:dyDescent="0.25">
      <c r="H833" s="589"/>
    </row>
    <row r="834" spans="8:8" x14ac:dyDescent="0.25">
      <c r="H834" s="589"/>
    </row>
    <row r="835" spans="8:8" x14ac:dyDescent="0.25">
      <c r="H835" s="589"/>
    </row>
    <row r="836" spans="8:8" x14ac:dyDescent="0.25">
      <c r="H836" s="589"/>
    </row>
    <row r="837" spans="8:8" x14ac:dyDescent="0.25">
      <c r="H837" s="589"/>
    </row>
    <row r="838" spans="8:8" x14ac:dyDescent="0.25">
      <c r="H838" s="589"/>
    </row>
    <row r="839" spans="8:8" x14ac:dyDescent="0.25">
      <c r="H839" s="589"/>
    </row>
    <row r="840" spans="8:8" x14ac:dyDescent="0.25">
      <c r="H840" s="589"/>
    </row>
    <row r="841" spans="8:8" x14ac:dyDescent="0.25">
      <c r="H841" s="589"/>
    </row>
    <row r="842" spans="8:8" x14ac:dyDescent="0.25">
      <c r="H842" s="589"/>
    </row>
    <row r="843" spans="8:8" x14ac:dyDescent="0.25">
      <c r="H843" s="589"/>
    </row>
    <row r="844" spans="8:8" x14ac:dyDescent="0.25">
      <c r="H844" s="589"/>
    </row>
    <row r="845" spans="8:8" x14ac:dyDescent="0.25">
      <c r="H845" s="589"/>
    </row>
    <row r="846" spans="8:8" x14ac:dyDescent="0.25">
      <c r="H846" s="589"/>
    </row>
    <row r="847" spans="8:8" x14ac:dyDescent="0.25">
      <c r="H847" s="589"/>
    </row>
    <row r="848" spans="8:8" x14ac:dyDescent="0.25">
      <c r="H848" s="589"/>
    </row>
    <row r="849" spans="8:8" x14ac:dyDescent="0.25">
      <c r="H849" s="589"/>
    </row>
    <row r="850" spans="8:8" x14ac:dyDescent="0.25">
      <c r="H850" s="589"/>
    </row>
    <row r="851" spans="8:8" x14ac:dyDescent="0.25">
      <c r="H851" s="589"/>
    </row>
    <row r="852" spans="8:8" x14ac:dyDescent="0.25">
      <c r="H852" s="589"/>
    </row>
    <row r="853" spans="8:8" x14ac:dyDescent="0.25">
      <c r="H853" s="589"/>
    </row>
    <row r="854" spans="8:8" x14ac:dyDescent="0.25">
      <c r="H854" s="589"/>
    </row>
    <row r="855" spans="8:8" x14ac:dyDescent="0.25">
      <c r="H855" s="589"/>
    </row>
    <row r="856" spans="8:8" x14ac:dyDescent="0.25">
      <c r="H856" s="589"/>
    </row>
    <row r="857" spans="8:8" x14ac:dyDescent="0.25">
      <c r="H857" s="589"/>
    </row>
    <row r="858" spans="8:8" x14ac:dyDescent="0.25">
      <c r="H858" s="589"/>
    </row>
    <row r="859" spans="8:8" x14ac:dyDescent="0.25">
      <c r="H859" s="589"/>
    </row>
    <row r="860" spans="8:8" x14ac:dyDescent="0.25">
      <c r="H860" s="589"/>
    </row>
    <row r="861" spans="8:8" x14ac:dyDescent="0.25">
      <c r="H861" s="589"/>
    </row>
    <row r="862" spans="8:8" x14ac:dyDescent="0.25">
      <c r="H862" s="589"/>
    </row>
    <row r="863" spans="8:8" x14ac:dyDescent="0.25">
      <c r="H863" s="589"/>
    </row>
    <row r="864" spans="8:8" x14ac:dyDescent="0.25">
      <c r="H864" s="589"/>
    </row>
    <row r="865" spans="8:8" x14ac:dyDescent="0.25">
      <c r="H865" s="589"/>
    </row>
    <row r="866" spans="8:8" x14ac:dyDescent="0.25">
      <c r="H866" s="589"/>
    </row>
    <row r="867" spans="8:8" x14ac:dyDescent="0.25">
      <c r="H867" s="589"/>
    </row>
    <row r="868" spans="8:8" x14ac:dyDescent="0.25">
      <c r="H868" s="589"/>
    </row>
    <row r="869" spans="8:8" x14ac:dyDescent="0.25">
      <c r="H869" s="589"/>
    </row>
    <row r="870" spans="8:8" x14ac:dyDescent="0.25">
      <c r="H870" s="589"/>
    </row>
    <row r="871" spans="8:8" x14ac:dyDescent="0.25">
      <c r="H871" s="589"/>
    </row>
    <row r="872" spans="8:8" x14ac:dyDescent="0.25">
      <c r="H872" s="589"/>
    </row>
    <row r="873" spans="8:8" x14ac:dyDescent="0.25">
      <c r="H873" s="589"/>
    </row>
    <row r="874" spans="8:8" x14ac:dyDescent="0.25">
      <c r="H874" s="589"/>
    </row>
    <row r="875" spans="8:8" x14ac:dyDescent="0.25">
      <c r="H875" s="589"/>
    </row>
    <row r="876" spans="8:8" x14ac:dyDescent="0.25">
      <c r="H876" s="589"/>
    </row>
    <row r="877" spans="8:8" x14ac:dyDescent="0.25">
      <c r="H877" s="589"/>
    </row>
    <row r="878" spans="8:8" x14ac:dyDescent="0.25">
      <c r="H878" s="589"/>
    </row>
    <row r="879" spans="8:8" x14ac:dyDescent="0.25">
      <c r="H879" s="589"/>
    </row>
    <row r="880" spans="8:8" x14ac:dyDescent="0.25">
      <c r="H880" s="589"/>
    </row>
    <row r="881" spans="8:8" x14ac:dyDescent="0.25">
      <c r="H881" s="589"/>
    </row>
    <row r="882" spans="8:8" x14ac:dyDescent="0.25">
      <c r="H882" s="589"/>
    </row>
    <row r="883" spans="8:8" x14ac:dyDescent="0.25">
      <c r="H883" s="589"/>
    </row>
    <row r="884" spans="8:8" x14ac:dyDescent="0.25">
      <c r="H884" s="589"/>
    </row>
    <row r="885" spans="8:8" x14ac:dyDescent="0.25">
      <c r="H885" s="589"/>
    </row>
    <row r="886" spans="8:8" x14ac:dyDescent="0.25">
      <c r="H886" s="589"/>
    </row>
    <row r="887" spans="8:8" x14ac:dyDescent="0.25">
      <c r="H887" s="589"/>
    </row>
    <row r="888" spans="8:8" x14ac:dyDescent="0.25">
      <c r="H888" s="589"/>
    </row>
    <row r="889" spans="8:8" x14ac:dyDescent="0.25">
      <c r="H889" s="589"/>
    </row>
    <row r="890" spans="8:8" x14ac:dyDescent="0.25">
      <c r="H890" s="589"/>
    </row>
    <row r="891" spans="8:8" x14ac:dyDescent="0.25">
      <c r="H891" s="589"/>
    </row>
    <row r="892" spans="8:8" x14ac:dyDescent="0.25">
      <c r="H892" s="589"/>
    </row>
    <row r="893" spans="8:8" x14ac:dyDescent="0.25">
      <c r="H893" s="589"/>
    </row>
    <row r="894" spans="8:8" x14ac:dyDescent="0.25">
      <c r="H894" s="589"/>
    </row>
    <row r="895" spans="8:8" x14ac:dyDescent="0.25">
      <c r="H895" s="589"/>
    </row>
    <row r="896" spans="8:8" x14ac:dyDescent="0.25">
      <c r="H896" s="589"/>
    </row>
    <row r="897" spans="8:8" x14ac:dyDescent="0.25">
      <c r="H897" s="589"/>
    </row>
    <row r="898" spans="8:8" x14ac:dyDescent="0.25">
      <c r="H898" s="589"/>
    </row>
    <row r="899" spans="8:8" x14ac:dyDescent="0.25">
      <c r="H899" s="589"/>
    </row>
    <row r="900" spans="8:8" x14ac:dyDescent="0.25">
      <c r="H900" s="589"/>
    </row>
    <row r="901" spans="8:8" x14ac:dyDescent="0.25">
      <c r="H901" s="589"/>
    </row>
    <row r="902" spans="8:8" x14ac:dyDescent="0.25">
      <c r="H902" s="589"/>
    </row>
    <row r="903" spans="8:8" x14ac:dyDescent="0.25">
      <c r="H903" s="589"/>
    </row>
    <row r="904" spans="8:8" x14ac:dyDescent="0.25">
      <c r="H904" s="589"/>
    </row>
    <row r="905" spans="8:8" x14ac:dyDescent="0.25">
      <c r="H905" s="589"/>
    </row>
    <row r="906" spans="8:8" x14ac:dyDescent="0.25">
      <c r="H906" s="589"/>
    </row>
    <row r="907" spans="8:8" x14ac:dyDescent="0.25">
      <c r="H907" s="589"/>
    </row>
    <row r="908" spans="8:8" x14ac:dyDescent="0.25">
      <c r="H908" s="589"/>
    </row>
    <row r="909" spans="8:8" x14ac:dyDescent="0.25">
      <c r="H909" s="589"/>
    </row>
    <row r="910" spans="8:8" x14ac:dyDescent="0.25">
      <c r="H910" s="589"/>
    </row>
    <row r="911" spans="8:8" x14ac:dyDescent="0.25">
      <c r="H911" s="589"/>
    </row>
    <row r="912" spans="8:8" x14ac:dyDescent="0.25">
      <c r="H912" s="589"/>
    </row>
    <row r="913" spans="8:8" x14ac:dyDescent="0.25">
      <c r="H913" s="589"/>
    </row>
    <row r="914" spans="8:8" x14ac:dyDescent="0.25">
      <c r="H914" s="589"/>
    </row>
    <row r="915" spans="8:8" x14ac:dyDescent="0.25">
      <c r="H915" s="589"/>
    </row>
    <row r="916" spans="8:8" x14ac:dyDescent="0.25">
      <c r="H916" s="589"/>
    </row>
    <row r="917" spans="8:8" x14ac:dyDescent="0.25">
      <c r="H917" s="589"/>
    </row>
    <row r="918" spans="8:8" x14ac:dyDescent="0.25">
      <c r="H918" s="589"/>
    </row>
    <row r="919" spans="8:8" x14ac:dyDescent="0.25">
      <c r="H919" s="589"/>
    </row>
    <row r="920" spans="8:8" x14ac:dyDescent="0.25">
      <c r="H920" s="589"/>
    </row>
    <row r="921" spans="8:8" x14ac:dyDescent="0.25">
      <c r="H921" s="589"/>
    </row>
    <row r="922" spans="8:8" x14ac:dyDescent="0.25">
      <c r="H922" s="589"/>
    </row>
    <row r="923" spans="8:8" x14ac:dyDescent="0.25">
      <c r="H923" s="589"/>
    </row>
    <row r="924" spans="8:8" x14ac:dyDescent="0.25">
      <c r="H924" s="589"/>
    </row>
    <row r="925" spans="8:8" x14ac:dyDescent="0.25">
      <c r="H925" s="589"/>
    </row>
    <row r="926" spans="8:8" x14ac:dyDescent="0.25">
      <c r="H926" s="589"/>
    </row>
    <row r="927" spans="8:8" x14ac:dyDescent="0.25">
      <c r="H927" s="589"/>
    </row>
    <row r="928" spans="8:8" x14ac:dyDescent="0.25">
      <c r="H928" s="589"/>
    </row>
    <row r="929" spans="8:8" x14ac:dyDescent="0.25">
      <c r="H929" s="589"/>
    </row>
    <row r="930" spans="8:8" x14ac:dyDescent="0.25">
      <c r="H930" s="589"/>
    </row>
    <row r="931" spans="8:8" x14ac:dyDescent="0.25">
      <c r="H931" s="589"/>
    </row>
    <row r="932" spans="8:8" x14ac:dyDescent="0.25">
      <c r="H932" s="589"/>
    </row>
    <row r="933" spans="8:8" x14ac:dyDescent="0.25">
      <c r="H933" s="589"/>
    </row>
    <row r="934" spans="8:8" x14ac:dyDescent="0.25">
      <c r="H934" s="589"/>
    </row>
    <row r="935" spans="8:8" x14ac:dyDescent="0.25">
      <c r="H935" s="589"/>
    </row>
    <row r="936" spans="8:8" x14ac:dyDescent="0.25">
      <c r="H936" s="589"/>
    </row>
    <row r="937" spans="8:8" x14ac:dyDescent="0.25">
      <c r="H937" s="589"/>
    </row>
    <row r="938" spans="8:8" x14ac:dyDescent="0.25">
      <c r="H938" s="589"/>
    </row>
    <row r="939" spans="8:8" x14ac:dyDescent="0.25">
      <c r="H939" s="589"/>
    </row>
    <row r="940" spans="8:8" x14ac:dyDescent="0.25">
      <c r="H940" s="589"/>
    </row>
    <row r="941" spans="8:8" x14ac:dyDescent="0.25">
      <c r="H941" s="589"/>
    </row>
    <row r="942" spans="8:8" x14ac:dyDescent="0.25">
      <c r="H942" s="589"/>
    </row>
    <row r="943" spans="8:8" x14ac:dyDescent="0.25">
      <c r="H943" s="589"/>
    </row>
    <row r="944" spans="8:8" x14ac:dyDescent="0.25">
      <c r="H944" s="589"/>
    </row>
    <row r="945" spans="8:8" x14ac:dyDescent="0.25">
      <c r="H945" s="589"/>
    </row>
    <row r="946" spans="8:8" x14ac:dyDescent="0.25">
      <c r="H946" s="589"/>
    </row>
    <row r="947" spans="8:8" x14ac:dyDescent="0.25">
      <c r="H947" s="589"/>
    </row>
    <row r="948" spans="8:8" x14ac:dyDescent="0.25">
      <c r="H948" s="589"/>
    </row>
    <row r="949" spans="8:8" x14ac:dyDescent="0.25">
      <c r="H949" s="589"/>
    </row>
    <row r="950" spans="8:8" x14ac:dyDescent="0.25">
      <c r="H950" s="589"/>
    </row>
    <row r="951" spans="8:8" x14ac:dyDescent="0.25">
      <c r="H951" s="589"/>
    </row>
    <row r="952" spans="8:8" x14ac:dyDescent="0.25">
      <c r="H952" s="589"/>
    </row>
    <row r="953" spans="8:8" x14ac:dyDescent="0.25">
      <c r="H953" s="589"/>
    </row>
    <row r="954" spans="8:8" x14ac:dyDescent="0.25">
      <c r="H954" s="589"/>
    </row>
    <row r="955" spans="8:8" x14ac:dyDescent="0.25">
      <c r="H955" s="589"/>
    </row>
    <row r="956" spans="8:8" x14ac:dyDescent="0.25">
      <c r="H956" s="589"/>
    </row>
    <row r="957" spans="8:8" x14ac:dyDescent="0.25">
      <c r="H957" s="589"/>
    </row>
    <row r="958" spans="8:8" x14ac:dyDescent="0.25">
      <c r="H958" s="589"/>
    </row>
    <row r="959" spans="8:8" x14ac:dyDescent="0.25">
      <c r="H959" s="589"/>
    </row>
    <row r="960" spans="8:8" x14ac:dyDescent="0.25">
      <c r="H960" s="589"/>
    </row>
    <row r="961" spans="8:8" x14ac:dyDescent="0.25">
      <c r="H961" s="589"/>
    </row>
    <row r="962" spans="8:8" x14ac:dyDescent="0.25">
      <c r="H962" s="589"/>
    </row>
    <row r="963" spans="8:8" x14ac:dyDescent="0.25">
      <c r="H963" s="589"/>
    </row>
    <row r="964" spans="8:8" x14ac:dyDescent="0.25">
      <c r="H964" s="589"/>
    </row>
    <row r="965" spans="8:8" x14ac:dyDescent="0.25">
      <c r="H965" s="589"/>
    </row>
    <row r="966" spans="8:8" x14ac:dyDescent="0.25">
      <c r="H966" s="589"/>
    </row>
    <row r="967" spans="8:8" x14ac:dyDescent="0.25">
      <c r="H967" s="589"/>
    </row>
    <row r="968" spans="8:8" x14ac:dyDescent="0.25">
      <c r="H968" s="589"/>
    </row>
    <row r="969" spans="8:8" x14ac:dyDescent="0.25">
      <c r="H969" s="589"/>
    </row>
    <row r="970" spans="8:8" x14ac:dyDescent="0.25">
      <c r="H970" s="589"/>
    </row>
    <row r="971" spans="8:8" x14ac:dyDescent="0.25">
      <c r="H971" s="589"/>
    </row>
    <row r="972" spans="8:8" x14ac:dyDescent="0.25">
      <c r="H972" s="589"/>
    </row>
    <row r="973" spans="8:8" x14ac:dyDescent="0.25">
      <c r="H973" s="589"/>
    </row>
    <row r="974" spans="8:8" x14ac:dyDescent="0.25">
      <c r="H974" s="589"/>
    </row>
    <row r="975" spans="8:8" x14ac:dyDescent="0.25">
      <c r="H975" s="589"/>
    </row>
    <row r="976" spans="8:8" x14ac:dyDescent="0.25">
      <c r="H976" s="589"/>
    </row>
    <row r="977" spans="8:8" x14ac:dyDescent="0.25">
      <c r="H977" s="589"/>
    </row>
    <row r="978" spans="8:8" x14ac:dyDescent="0.25">
      <c r="H978" s="589"/>
    </row>
    <row r="979" spans="8:8" x14ac:dyDescent="0.25">
      <c r="H979" s="589"/>
    </row>
    <row r="980" spans="8:8" x14ac:dyDescent="0.25">
      <c r="H980" s="589"/>
    </row>
    <row r="981" spans="8:8" x14ac:dyDescent="0.25">
      <c r="H981" s="589"/>
    </row>
    <row r="982" spans="8:8" x14ac:dyDescent="0.25">
      <c r="H982" s="589"/>
    </row>
    <row r="983" spans="8:8" x14ac:dyDescent="0.25">
      <c r="H983" s="589"/>
    </row>
    <row r="984" spans="8:8" x14ac:dyDescent="0.25">
      <c r="H984" s="589"/>
    </row>
    <row r="985" spans="8:8" x14ac:dyDescent="0.25">
      <c r="H985" s="589"/>
    </row>
    <row r="986" spans="8:8" x14ac:dyDescent="0.25">
      <c r="H986" s="589"/>
    </row>
    <row r="987" spans="8:8" x14ac:dyDescent="0.25">
      <c r="H987" s="589"/>
    </row>
    <row r="988" spans="8:8" x14ac:dyDescent="0.25">
      <c r="H988" s="589"/>
    </row>
    <row r="989" spans="8:8" x14ac:dyDescent="0.25">
      <c r="H989" s="589"/>
    </row>
    <row r="990" spans="8:8" x14ac:dyDescent="0.25">
      <c r="H990" s="589"/>
    </row>
    <row r="991" spans="8:8" x14ac:dyDescent="0.25">
      <c r="H991" s="589"/>
    </row>
    <row r="992" spans="8:8" x14ac:dyDescent="0.25">
      <c r="H992" s="589"/>
    </row>
    <row r="993" spans="8:8" x14ac:dyDescent="0.25">
      <c r="H993" s="589"/>
    </row>
    <row r="994" spans="8:8" x14ac:dyDescent="0.25">
      <c r="H994" s="589"/>
    </row>
    <row r="995" spans="8:8" x14ac:dyDescent="0.25">
      <c r="H995" s="589"/>
    </row>
    <row r="996" spans="8:8" x14ac:dyDescent="0.25">
      <c r="H996" s="589"/>
    </row>
  </sheetData>
  <mergeCells count="41">
    <mergeCell ref="H214:H215"/>
    <mergeCell ref="C1:E1"/>
    <mergeCell ref="H172:H175"/>
    <mergeCell ref="H180:H185"/>
    <mergeCell ref="H188:H194"/>
    <mergeCell ref="H196:H198"/>
    <mergeCell ref="H200:H203"/>
    <mergeCell ref="H206:H210"/>
    <mergeCell ref="H143:H148"/>
    <mergeCell ref="H150:H152"/>
    <mergeCell ref="H157:H160"/>
    <mergeCell ref="H161:H164"/>
    <mergeCell ref="H166:H167"/>
    <mergeCell ref="H169:H170"/>
    <mergeCell ref="H114:H115"/>
    <mergeCell ref="H117:H118"/>
    <mergeCell ref="H127:H130"/>
    <mergeCell ref="H132:H133"/>
    <mergeCell ref="H137:H141"/>
    <mergeCell ref="H82:H85"/>
    <mergeCell ref="H87:H95"/>
    <mergeCell ref="H99:H101"/>
    <mergeCell ref="H104:H108"/>
    <mergeCell ref="H109:H110"/>
    <mergeCell ref="H111:H112"/>
    <mergeCell ref="A217:B217"/>
    <mergeCell ref="A218:H218"/>
    <mergeCell ref="H73:H80"/>
    <mergeCell ref="H5:H11"/>
    <mergeCell ref="H13:H15"/>
    <mergeCell ref="H17:H23"/>
    <mergeCell ref="H25:H27"/>
    <mergeCell ref="H28:H29"/>
    <mergeCell ref="H34:H35"/>
    <mergeCell ref="H37:H45"/>
    <mergeCell ref="H48:H50"/>
    <mergeCell ref="H52:H54"/>
    <mergeCell ref="H56:H59"/>
    <mergeCell ref="H63:H66"/>
    <mergeCell ref="H68:H71"/>
    <mergeCell ref="H122:H125"/>
  </mergeCells>
  <pageMargins left="0.70866141732283472" right="0.70866141732283472" top="0.74803149606299213" bottom="0.74803149606299213" header="0.31496062992125984" footer="0.31496062992125984"/>
  <pageSetup paperSize="5" scale="3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000"/>
  <sheetViews>
    <sheetView tabSelected="1" view="pageBreakPreview" zoomScale="69" zoomScaleNormal="68" zoomScaleSheetLayoutView="69" workbookViewId="0">
      <pane xSplit="1" ySplit="5" topLeftCell="B6" activePane="bottomRight" state="frozen"/>
      <selection pane="topRight" activeCell="B1" sqref="B1"/>
      <selection pane="bottomLeft" activeCell="A6" sqref="A6"/>
      <selection pane="bottomRight" activeCell="H8" sqref="H8"/>
    </sheetView>
  </sheetViews>
  <sheetFormatPr baseColWidth="10" defaultColWidth="14.42578125" defaultRowHeight="15" customHeight="1" x14ac:dyDescent="0.25"/>
  <cols>
    <col min="1" max="1" width="57.5703125" customWidth="1"/>
    <col min="2" max="2" width="26.5703125" customWidth="1"/>
    <col min="3" max="3" width="10.28515625" customWidth="1"/>
    <col min="4" max="4" width="11.42578125" customWidth="1"/>
    <col min="5" max="5" width="11.85546875" customWidth="1"/>
    <col min="6" max="6" width="13" customWidth="1"/>
    <col min="7" max="7" width="16.140625" hidden="1" customWidth="1"/>
    <col min="8" max="8" width="16.140625" customWidth="1"/>
    <col min="9" max="9" width="13.140625" hidden="1" customWidth="1"/>
    <col min="10" max="10" width="15.5703125" customWidth="1"/>
    <col min="11" max="11" width="44.140625" style="489" customWidth="1"/>
    <col min="12" max="12" width="26.140625" customWidth="1"/>
    <col min="13" max="13" width="27" customWidth="1"/>
    <col min="14" max="16" width="20.85546875" customWidth="1"/>
    <col min="17" max="17" width="20.85546875" style="457" customWidth="1"/>
    <col min="18" max="18" width="37.7109375" style="397" customWidth="1"/>
    <col min="19" max="19" width="25.5703125" customWidth="1"/>
    <col min="20" max="20" width="19.140625" customWidth="1"/>
    <col min="21" max="21" width="12.140625" customWidth="1"/>
    <col min="22" max="22" width="15.5703125" customWidth="1"/>
    <col min="23" max="24" width="18" customWidth="1"/>
    <col min="25" max="25" width="24.28515625" customWidth="1"/>
    <col min="26" max="26" width="28.28515625" customWidth="1"/>
    <col min="27" max="27" width="19" hidden="1" customWidth="1"/>
    <col min="28" max="28" width="30.140625" style="397" customWidth="1"/>
    <col min="29" max="29" width="18.42578125" customWidth="1"/>
    <col min="30" max="30" width="30.5703125" style="397" customWidth="1"/>
    <col min="31" max="31" width="25.7109375" style="410" customWidth="1"/>
    <col min="32" max="32" width="22.5703125" hidden="1" customWidth="1"/>
    <col min="33" max="33" width="25.42578125" hidden="1" customWidth="1"/>
    <col min="34" max="34" width="25.5703125" hidden="1" customWidth="1"/>
    <col min="35" max="35" width="26.42578125" hidden="1" customWidth="1"/>
    <col min="36" max="36" width="29.7109375" hidden="1" customWidth="1"/>
    <col min="37" max="37" width="29" hidden="1" customWidth="1"/>
    <col min="38" max="38" width="17.42578125" hidden="1" customWidth="1"/>
    <col min="39" max="39" width="25" hidden="1" customWidth="1"/>
    <col min="40" max="40" width="20.7109375" hidden="1" customWidth="1"/>
    <col min="41" max="41" width="32.42578125" hidden="1" customWidth="1"/>
    <col min="42" max="42" width="20.42578125" hidden="1" customWidth="1"/>
    <col min="43" max="43" width="9" hidden="1" customWidth="1"/>
    <col min="44" max="44" width="7.85546875" hidden="1" customWidth="1"/>
    <col min="45" max="45" width="27.28515625" hidden="1" customWidth="1"/>
  </cols>
  <sheetData>
    <row r="1" spans="1:47" ht="6" customHeight="1" x14ac:dyDescent="0.25">
      <c r="A1" s="863"/>
      <c r="B1" s="864"/>
      <c r="C1" s="864"/>
      <c r="D1" s="864"/>
      <c r="E1" s="864"/>
      <c r="F1" s="864"/>
      <c r="G1" s="864"/>
      <c r="H1" s="865"/>
      <c r="I1" s="864"/>
      <c r="J1" s="864"/>
      <c r="K1" s="864"/>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864"/>
      <c r="AK1" s="864"/>
      <c r="AL1" s="864"/>
      <c r="AM1" s="864"/>
      <c r="AN1" s="864"/>
      <c r="AO1" s="864"/>
      <c r="AP1" s="864"/>
      <c r="AQ1" s="864"/>
      <c r="AR1" s="864"/>
      <c r="AS1" s="866"/>
    </row>
    <row r="2" spans="1:47" ht="19.5" customHeight="1" thickBot="1" x14ac:dyDescent="0.3">
      <c r="A2" s="867" t="str">
        <f>+'Datos Generales'!C5</f>
        <v>Corporación Autónoma Regional del Cesar – CORPOCESAR</v>
      </c>
      <c r="B2" s="864"/>
      <c r="C2" s="864"/>
      <c r="D2" s="864"/>
      <c r="E2" s="864"/>
      <c r="F2" s="864"/>
      <c r="G2" s="864"/>
      <c r="H2" s="865"/>
      <c r="I2" s="864"/>
      <c r="J2" s="864"/>
      <c r="K2" s="864"/>
      <c r="L2" s="864"/>
      <c r="M2" s="864"/>
      <c r="N2" s="864"/>
      <c r="O2" s="864"/>
      <c r="P2" s="864"/>
      <c r="Q2" s="864"/>
      <c r="R2" s="864"/>
      <c r="S2" s="864"/>
      <c r="T2" s="864"/>
      <c r="U2" s="864"/>
      <c r="V2" s="864"/>
      <c r="W2" s="864"/>
      <c r="X2" s="864"/>
      <c r="Y2" s="864"/>
      <c r="Z2" s="864"/>
      <c r="AA2" s="864"/>
      <c r="AB2" s="864"/>
      <c r="AC2" s="864"/>
      <c r="AD2" s="864"/>
      <c r="AE2" s="864"/>
      <c r="AF2" s="864"/>
      <c r="AG2" s="864"/>
      <c r="AH2" s="864"/>
      <c r="AI2" s="864"/>
      <c r="AJ2" s="864"/>
      <c r="AK2" s="864"/>
      <c r="AL2" s="864"/>
      <c r="AM2" s="864"/>
      <c r="AN2" s="864"/>
      <c r="AO2" s="864"/>
      <c r="AP2" s="864"/>
      <c r="AQ2" s="864"/>
      <c r="AR2" s="864"/>
      <c r="AS2" s="866"/>
    </row>
    <row r="3" spans="1:47" ht="37.5" customHeight="1" x14ac:dyDescent="0.25">
      <c r="A3" s="18" t="s">
        <v>103</v>
      </c>
      <c r="B3" s="868" t="s">
        <v>104</v>
      </c>
      <c r="C3" s="860"/>
      <c r="D3" s="860"/>
      <c r="E3" s="860"/>
      <c r="F3" s="860"/>
      <c r="G3" s="860"/>
      <c r="H3" s="860"/>
      <c r="I3" s="860"/>
      <c r="J3" s="860"/>
      <c r="K3" s="860"/>
      <c r="L3" s="860"/>
      <c r="M3" s="860"/>
      <c r="N3" s="860"/>
      <c r="O3" s="860"/>
      <c r="P3" s="860"/>
      <c r="Q3" s="860"/>
      <c r="R3" s="860"/>
      <c r="S3" s="860"/>
      <c r="T3" s="860"/>
      <c r="U3" s="860"/>
      <c r="V3" s="860"/>
      <c r="W3" s="860"/>
      <c r="X3" s="860"/>
      <c r="Y3" s="858"/>
      <c r="Z3" s="875"/>
      <c r="AA3" s="860"/>
      <c r="AB3" s="860"/>
      <c r="AC3" s="860"/>
      <c r="AD3" s="860"/>
      <c r="AE3" s="860"/>
      <c r="AF3" s="860"/>
      <c r="AG3" s="860"/>
      <c r="AH3" s="860"/>
      <c r="AI3" s="860"/>
      <c r="AJ3" s="860"/>
      <c r="AK3" s="860"/>
      <c r="AL3" s="858"/>
      <c r="AM3" s="18" t="s">
        <v>105</v>
      </c>
      <c r="AN3" s="19" t="s">
        <v>106</v>
      </c>
      <c r="AO3" s="19" t="s">
        <v>107</v>
      </c>
      <c r="AP3" s="19" t="s">
        <v>108</v>
      </c>
      <c r="AQ3" s="20" t="s">
        <v>109</v>
      </c>
      <c r="AR3" s="21" t="s">
        <v>110</v>
      </c>
      <c r="AS3" s="869" t="s">
        <v>111</v>
      </c>
    </row>
    <row r="4" spans="1:47" ht="137.25" customHeight="1" x14ac:dyDescent="0.25">
      <c r="A4" s="18"/>
      <c r="B4" s="357" t="s">
        <v>112</v>
      </c>
      <c r="C4" s="872" t="s">
        <v>113</v>
      </c>
      <c r="D4" s="873"/>
      <c r="E4" s="874" t="s">
        <v>114</v>
      </c>
      <c r="F4" s="873"/>
      <c r="G4" s="878" t="s">
        <v>115</v>
      </c>
      <c r="H4" s="879"/>
      <c r="I4" s="874" t="s">
        <v>116</v>
      </c>
      <c r="J4" s="873"/>
      <c r="K4" s="355" t="s">
        <v>117</v>
      </c>
      <c r="L4" s="355" t="s">
        <v>118</v>
      </c>
      <c r="M4" s="355" t="s">
        <v>119</v>
      </c>
      <c r="N4" s="355" t="s">
        <v>120</v>
      </c>
      <c r="O4" s="355" t="s">
        <v>121</v>
      </c>
      <c r="P4" s="355" t="s">
        <v>122</v>
      </c>
      <c r="Q4" s="355" t="s">
        <v>1373</v>
      </c>
      <c r="R4" s="380" t="s">
        <v>123</v>
      </c>
      <c r="S4" s="355" t="s">
        <v>124</v>
      </c>
      <c r="T4" s="355" t="s">
        <v>125</v>
      </c>
      <c r="U4" s="358" t="s">
        <v>126</v>
      </c>
      <c r="V4" s="359" t="s">
        <v>127</v>
      </c>
      <c r="W4" s="358" t="s">
        <v>128</v>
      </c>
      <c r="X4" s="358" t="s">
        <v>1374</v>
      </c>
      <c r="Y4" s="358" t="s">
        <v>129</v>
      </c>
      <c r="Z4" s="360" t="s">
        <v>130</v>
      </c>
      <c r="AA4" s="876" t="s">
        <v>131</v>
      </c>
      <c r="AB4" s="877"/>
      <c r="AC4" s="360" t="s">
        <v>132</v>
      </c>
      <c r="AD4" s="441" t="s">
        <v>133</v>
      </c>
      <c r="AE4" s="401" t="s">
        <v>1375</v>
      </c>
      <c r="AF4" s="27" t="s">
        <v>134</v>
      </c>
      <c r="AG4" s="27" t="s">
        <v>135</v>
      </c>
      <c r="AH4" s="27" t="s">
        <v>136</v>
      </c>
      <c r="AI4" s="27" t="s">
        <v>137</v>
      </c>
      <c r="AJ4" s="29" t="s">
        <v>138</v>
      </c>
      <c r="AK4" s="29" t="s">
        <v>139</v>
      </c>
      <c r="AL4" s="29" t="s">
        <v>140</v>
      </c>
      <c r="AM4" s="18"/>
      <c r="AN4" s="19"/>
      <c r="AO4" s="19"/>
      <c r="AP4" s="19"/>
      <c r="AQ4" s="30"/>
      <c r="AR4" s="31"/>
      <c r="AS4" s="870"/>
    </row>
    <row r="5" spans="1:47" ht="13.5" customHeight="1" thickBot="1" x14ac:dyDescent="0.3">
      <c r="A5" s="18"/>
      <c r="B5" s="22"/>
      <c r="C5" s="23">
        <v>2021</v>
      </c>
      <c r="D5" s="23">
        <v>2022</v>
      </c>
      <c r="E5" s="23">
        <v>2021</v>
      </c>
      <c r="F5" s="23">
        <v>2022</v>
      </c>
      <c r="G5" s="23">
        <v>2021</v>
      </c>
      <c r="H5" s="23">
        <v>2022</v>
      </c>
      <c r="I5" s="23">
        <v>2021</v>
      </c>
      <c r="J5" s="23">
        <v>2022</v>
      </c>
      <c r="K5" s="24"/>
      <c r="L5" s="24"/>
      <c r="M5" s="24"/>
      <c r="N5" s="24"/>
      <c r="O5" s="24"/>
      <c r="P5" s="24"/>
      <c r="Q5" s="24"/>
      <c r="R5" s="381"/>
      <c r="S5" s="24"/>
      <c r="T5" s="23"/>
      <c r="U5" s="25"/>
      <c r="V5" s="26"/>
      <c r="W5" s="25"/>
      <c r="X5" s="25"/>
      <c r="Y5" s="25"/>
      <c r="Z5" s="356"/>
      <c r="AA5" s="356">
        <v>2020</v>
      </c>
      <c r="AB5" s="442">
        <v>2022</v>
      </c>
      <c r="AC5" s="356"/>
      <c r="AD5" s="436"/>
      <c r="AE5" s="402"/>
      <c r="AF5" s="27"/>
      <c r="AG5" s="27"/>
      <c r="AH5" s="27"/>
      <c r="AI5" s="27"/>
      <c r="AJ5" s="29"/>
      <c r="AK5" s="29"/>
      <c r="AL5" s="29"/>
      <c r="AM5" s="18"/>
      <c r="AN5" s="19"/>
      <c r="AO5" s="19"/>
      <c r="AP5" s="19"/>
      <c r="AQ5" s="32"/>
      <c r="AR5" s="33"/>
      <c r="AS5" s="871"/>
    </row>
    <row r="6" spans="1:47" ht="31.5" customHeight="1" x14ac:dyDescent="0.25">
      <c r="A6" s="34" t="s">
        <v>141</v>
      </c>
      <c r="B6" s="35"/>
      <c r="C6" s="36"/>
      <c r="D6" s="36"/>
      <c r="E6" s="36"/>
      <c r="F6" s="36"/>
      <c r="G6" s="36"/>
      <c r="H6" s="36"/>
      <c r="I6" s="37">
        <f t="shared" ref="I6:J6" si="0">+(I7*X7)+(I50*X50)</f>
        <v>0.96</v>
      </c>
      <c r="J6" s="37">
        <f t="shared" si="0"/>
        <v>0.7326571428571429</v>
      </c>
      <c r="K6" s="38"/>
      <c r="L6" s="38"/>
      <c r="M6" s="38"/>
      <c r="N6" s="38"/>
      <c r="O6" s="38"/>
      <c r="P6" s="38"/>
      <c r="Q6" s="38"/>
      <c r="R6" s="379">
        <f>'Anexo 2 Matriz Inf Gastos'!AB48</f>
        <v>15420670079.959999</v>
      </c>
      <c r="S6" s="39"/>
      <c r="T6" s="40"/>
      <c r="U6" s="41"/>
      <c r="V6" s="41"/>
      <c r="W6" s="42">
        <f>+(W7*X7)+(W50*X50)</f>
        <v>0.54405763841807908</v>
      </c>
      <c r="X6" s="42">
        <v>0.25</v>
      </c>
      <c r="Y6" s="42">
        <v>0.25</v>
      </c>
      <c r="Z6" s="35">
        <f>'Anexo 2 Matriz Inf Gastos'!Y48</f>
        <v>35105836737</v>
      </c>
      <c r="AA6" s="35">
        <f t="shared" ref="AA6" si="1">+AA7+AA50</f>
        <v>3158128529</v>
      </c>
      <c r="AB6" s="388">
        <f>'Anexo 2 Matriz Inf Gastos'!Z48</f>
        <v>32199458579.959999</v>
      </c>
      <c r="AC6" s="40">
        <f t="shared" ref="AC6:AC100" si="2">+AB6/Z6</f>
        <v>0.91721097039180366</v>
      </c>
      <c r="AD6" s="388">
        <f>'Anexo 2 Matriz Inf Gastos'!AA48</f>
        <v>15457594026.959999</v>
      </c>
      <c r="AE6" s="403">
        <f t="shared" ref="AE6:AE101" si="3">+AD6/Z6</f>
        <v>0.44031407491473856</v>
      </c>
      <c r="AF6" s="43">
        <f t="shared" ref="AF6:AF100" si="4">+AB6-AD6</f>
        <v>16741864553</v>
      </c>
      <c r="AG6" s="35">
        <f t="shared" ref="AG6:AH6" si="5">+AG7+AG50</f>
        <v>1397315599</v>
      </c>
      <c r="AH6" s="35">
        <f t="shared" si="5"/>
        <v>524872850</v>
      </c>
      <c r="AI6" s="42">
        <f t="shared" ref="AI6:AI8" si="6">+AH6/AG6</f>
        <v>0.37562942142464412</v>
      </c>
      <c r="AJ6" s="35">
        <f t="shared" ref="AJ6:AK6" si="7">+AJ7+AJ50</f>
        <v>29050000000.5</v>
      </c>
      <c r="AK6" s="35">
        <f t="shared" si="7"/>
        <v>34905221308.960007</v>
      </c>
      <c r="AL6" s="42">
        <f t="shared" ref="AL6:AL100" si="8">+AK6/AJ6</f>
        <v>1.2015566715442074</v>
      </c>
      <c r="AM6" s="35"/>
      <c r="AN6" s="35"/>
      <c r="AO6" s="35"/>
      <c r="AP6" s="35"/>
      <c r="AQ6" s="44"/>
      <c r="AR6" s="45"/>
      <c r="AS6" s="46"/>
    </row>
    <row r="7" spans="1:47" ht="50.25" customHeight="1" x14ac:dyDescent="0.25">
      <c r="A7" s="47" t="s">
        <v>142</v>
      </c>
      <c r="B7" s="48"/>
      <c r="C7" s="49"/>
      <c r="D7" s="49"/>
      <c r="E7" s="49"/>
      <c r="F7" s="49"/>
      <c r="G7" s="49"/>
      <c r="H7" s="49"/>
      <c r="I7" s="50">
        <f t="shared" ref="I7:J7" si="9">+(I8*X8)+(I16*X16)+(I20*X20)+(I28*X28)+(I34*X34)+(I40*X40)</f>
        <v>1</v>
      </c>
      <c r="J7" s="50">
        <f t="shared" si="9"/>
        <v>0.71500000000000008</v>
      </c>
      <c r="K7" s="376"/>
      <c r="L7" s="376"/>
      <c r="M7" s="48"/>
      <c r="N7" s="48"/>
      <c r="O7" s="48"/>
      <c r="P7" s="48"/>
      <c r="Q7" s="52"/>
      <c r="R7" s="382">
        <f>'Anexo 2 Matriz Inf Gastos'!AB49</f>
        <v>857465714</v>
      </c>
      <c r="S7" s="48"/>
      <c r="T7" s="51"/>
      <c r="U7" s="52"/>
      <c r="V7" s="52"/>
      <c r="W7" s="50">
        <f>+(W8*X8)+(W16*X16)+(W20*X20)+(W28*X28)+(W34*X34)+(W40*X40)</f>
        <v>0.6179360640301319</v>
      </c>
      <c r="X7" s="50">
        <v>0.6</v>
      </c>
      <c r="Y7" s="50">
        <v>0.6</v>
      </c>
      <c r="Z7" s="53">
        <f>'Anexo 2 Matriz Inf Gastos'!Y49</f>
        <v>6122455689</v>
      </c>
      <c r="AA7" s="53">
        <f t="shared" ref="AA7" si="10">+AA8+AA16+AA20+AA28+AA34+AA40</f>
        <v>2782219396</v>
      </c>
      <c r="AB7" s="437">
        <f>'Anexo 2 Matriz Inf Gastos'!Z49</f>
        <v>3910331307</v>
      </c>
      <c r="AC7" s="54">
        <f t="shared" si="2"/>
        <v>0.63868674689235472</v>
      </c>
      <c r="AD7" s="387">
        <f>'Anexo 2 Matriz Inf Gastos'!AA49</f>
        <v>894389661</v>
      </c>
      <c r="AE7" s="193">
        <f t="shared" si="3"/>
        <v>0.14608348454149181</v>
      </c>
      <c r="AF7" s="55">
        <f t="shared" si="4"/>
        <v>3015941646</v>
      </c>
      <c r="AG7" s="53">
        <f t="shared" ref="AG7:AH7" si="11">+AG8+AG16+AG20+AG28+AG34+AG40</f>
        <v>1332442749</v>
      </c>
      <c r="AH7" s="53">
        <f t="shared" si="11"/>
        <v>460000000</v>
      </c>
      <c r="AI7" s="56">
        <f t="shared" si="6"/>
        <v>0.34523059271794648</v>
      </c>
      <c r="AJ7" s="53">
        <f t="shared" ref="AJ7:AK7" si="12">+AJ8+AJ16+AJ20+AJ28+AJ34+AJ40</f>
        <v>16950000000.5</v>
      </c>
      <c r="AK7" s="53">
        <f t="shared" si="12"/>
        <v>6442550703</v>
      </c>
      <c r="AL7" s="50">
        <f t="shared" si="8"/>
        <v>0.38009148689144273</v>
      </c>
      <c r="AM7" s="53"/>
      <c r="AN7" s="53" t="s">
        <v>66</v>
      </c>
      <c r="AO7" s="53"/>
      <c r="AP7" s="53"/>
      <c r="AQ7" s="57"/>
      <c r="AR7" s="58"/>
      <c r="AS7" s="59"/>
    </row>
    <row r="8" spans="1:47" s="374" customFormat="1" ht="64.5" customHeight="1" x14ac:dyDescent="0.25">
      <c r="A8" s="361" t="s">
        <v>143</v>
      </c>
      <c r="B8" s="362"/>
      <c r="C8" s="363"/>
      <c r="D8" s="363"/>
      <c r="E8" s="363"/>
      <c r="F8" s="363"/>
      <c r="G8" s="363"/>
      <c r="H8" s="363"/>
      <c r="I8" s="364">
        <f>+(I9*10%)+(I10*20%)+(I11*20%)+(I14*25%)+(I15*25%)</f>
        <v>1</v>
      </c>
      <c r="J8" s="365">
        <f>+SUMPRODUCT(J9:J15,Y9:Y15)</f>
        <v>0.54999999999999993</v>
      </c>
      <c r="K8" s="361"/>
      <c r="L8" s="361"/>
      <c r="M8" s="362"/>
      <c r="N8" s="362"/>
      <c r="O8" s="362"/>
      <c r="P8" s="362" t="s">
        <v>1387</v>
      </c>
      <c r="Q8" s="367"/>
      <c r="R8" s="383">
        <f>'Anexo 2 Matriz Inf Gastos'!AB50</f>
        <v>51378552</v>
      </c>
      <c r="S8" s="362"/>
      <c r="T8" s="366"/>
      <c r="U8" s="367"/>
      <c r="V8" s="367"/>
      <c r="W8" s="368">
        <f>+SUMPRODUCT(W9:W15,X9:X15)</f>
        <v>0.7097033898305084</v>
      </c>
      <c r="X8" s="365">
        <v>0.15</v>
      </c>
      <c r="Y8" s="365">
        <v>0.15</v>
      </c>
      <c r="Z8" s="367">
        <f>'Anexo 2 Matriz Inf Gastos'!Y50</f>
        <v>2059455689</v>
      </c>
      <c r="AA8" s="732">
        <v>67400000</v>
      </c>
      <c r="AB8" s="734">
        <f>'Anexo 2 Matriz Inf Gastos'!Z50</f>
        <v>171378552</v>
      </c>
      <c r="AC8" s="369">
        <f t="shared" si="2"/>
        <v>8.3215459752482207E-2</v>
      </c>
      <c r="AD8" s="733">
        <f>'Anexo 2 Matriz Inf Gastos'!AA50</f>
        <v>51378552</v>
      </c>
      <c r="AE8" s="404">
        <f t="shared" si="3"/>
        <v>2.4947636540287806E-2</v>
      </c>
      <c r="AF8" s="370">
        <f t="shared" si="4"/>
        <v>120000000</v>
      </c>
      <c r="AG8" s="370">
        <v>25000000</v>
      </c>
      <c r="AH8" s="370">
        <v>25000000</v>
      </c>
      <c r="AI8" s="365">
        <f t="shared" si="6"/>
        <v>1</v>
      </c>
      <c r="AJ8" s="362">
        <f>SUM(AJ9:AJ15)</f>
        <v>1450000000</v>
      </c>
      <c r="AK8" s="362">
        <f t="shared" ref="AK8:AK19" si="13">+SUM(AA8:AB8)</f>
        <v>238778552</v>
      </c>
      <c r="AL8" s="365">
        <f t="shared" si="8"/>
        <v>0.16467486344827587</v>
      </c>
      <c r="AM8" s="362"/>
      <c r="AN8" s="362" t="s">
        <v>66</v>
      </c>
      <c r="AO8" s="362"/>
      <c r="AP8" s="362"/>
      <c r="AQ8" s="371"/>
      <c r="AR8" s="372"/>
      <c r="AS8" s="373"/>
    </row>
    <row r="9" spans="1:47" ht="55.5" customHeight="1" x14ac:dyDescent="0.25">
      <c r="A9" s="71" t="s">
        <v>144</v>
      </c>
      <c r="B9" s="72" t="s">
        <v>145</v>
      </c>
      <c r="C9" s="73">
        <v>1</v>
      </c>
      <c r="D9" s="73">
        <v>1</v>
      </c>
      <c r="E9" s="74">
        <v>1</v>
      </c>
      <c r="F9" s="74">
        <v>2</v>
      </c>
      <c r="G9" s="74"/>
      <c r="H9" s="74"/>
      <c r="I9" s="75">
        <f t="shared" ref="I9:I11" si="14">IF((E9+G9)/C9&gt;=100%,100%,(E9+G9)/C9)</f>
        <v>1</v>
      </c>
      <c r="J9" s="76">
        <f t="shared" ref="J9:J11" si="15">IF(F9/D9&gt;=100%,100%,F9/D9)</f>
        <v>1</v>
      </c>
      <c r="K9" s="612" t="s">
        <v>1511</v>
      </c>
      <c r="L9" s="375">
        <v>44925</v>
      </c>
      <c r="M9" s="780" t="s">
        <v>1403</v>
      </c>
      <c r="N9" s="781" t="s">
        <v>1400</v>
      </c>
      <c r="O9" s="782"/>
      <c r="P9" s="783"/>
      <c r="Q9" s="80" t="s">
        <v>1376</v>
      </c>
      <c r="R9" s="439">
        <v>733979.3142857143</v>
      </c>
      <c r="S9" s="375">
        <v>44925</v>
      </c>
      <c r="T9" s="79"/>
      <c r="U9" s="80">
        <v>4</v>
      </c>
      <c r="V9" s="80">
        <f t="shared" ref="V9:V15" si="16">SUM(E9:G9)</f>
        <v>3</v>
      </c>
      <c r="W9" s="76">
        <f t="shared" ref="W9:W15" si="17">IF(V9/U9&gt;=100%,100%,V9/U9)</f>
        <v>0.75</v>
      </c>
      <c r="X9" s="81">
        <v>0.17</v>
      </c>
      <c r="Y9" s="75">
        <v>0.25</v>
      </c>
      <c r="Z9" s="82">
        <v>29420795.557142857</v>
      </c>
      <c r="AA9" s="83"/>
      <c r="AB9" s="438">
        <v>2448265.0285714287</v>
      </c>
      <c r="AC9" s="84">
        <f t="shared" si="2"/>
        <v>8.3215459752482207E-2</v>
      </c>
      <c r="AD9" s="439">
        <v>733979.3142857143</v>
      </c>
      <c r="AE9" s="148">
        <f t="shared" si="3"/>
        <v>2.4947636540287806E-2</v>
      </c>
      <c r="AF9" s="85">
        <f t="shared" si="4"/>
        <v>1714285.7142857146</v>
      </c>
      <c r="AG9" s="85"/>
      <c r="AH9" s="85"/>
      <c r="AI9" s="75"/>
      <c r="AJ9" s="82">
        <v>221000000</v>
      </c>
      <c r="AK9" s="77">
        <f t="shared" si="13"/>
        <v>2448265.0285714287</v>
      </c>
      <c r="AL9" s="86">
        <f t="shared" si="8"/>
        <v>1.1078122301228184E-2</v>
      </c>
      <c r="AM9" s="83"/>
      <c r="AN9" s="83" t="s">
        <v>66</v>
      </c>
      <c r="AO9" s="77" t="s">
        <v>90</v>
      </c>
      <c r="AP9" s="87" t="s">
        <v>146</v>
      </c>
      <c r="AQ9" s="88"/>
      <c r="AR9" s="89"/>
      <c r="AS9" s="880" t="s">
        <v>147</v>
      </c>
      <c r="AU9" s="456"/>
    </row>
    <row r="10" spans="1:47" ht="63" customHeight="1" x14ac:dyDescent="0.25">
      <c r="A10" s="71" t="s">
        <v>148</v>
      </c>
      <c r="B10" s="72" t="s">
        <v>149</v>
      </c>
      <c r="C10" s="73">
        <v>5</v>
      </c>
      <c r="D10" s="73">
        <v>25</v>
      </c>
      <c r="E10" s="74">
        <v>30</v>
      </c>
      <c r="F10" s="74">
        <v>0</v>
      </c>
      <c r="G10" s="74"/>
      <c r="H10" s="74"/>
      <c r="I10" s="75">
        <f t="shared" si="14"/>
        <v>1</v>
      </c>
      <c r="J10" s="76">
        <f t="shared" si="15"/>
        <v>0</v>
      </c>
      <c r="K10" s="90" t="s">
        <v>150</v>
      </c>
      <c r="L10" s="375">
        <v>44925</v>
      </c>
      <c r="M10" s="780" t="s">
        <v>1403</v>
      </c>
      <c r="N10" s="781" t="s">
        <v>1400</v>
      </c>
      <c r="O10" s="782"/>
      <c r="P10" s="783"/>
      <c r="Q10" s="80" t="s">
        <v>1376</v>
      </c>
      <c r="R10" s="439">
        <v>22019379.428571429</v>
      </c>
      <c r="S10" s="375">
        <v>44925</v>
      </c>
      <c r="T10" s="79"/>
      <c r="U10" s="80">
        <v>60</v>
      </c>
      <c r="V10" s="80">
        <f t="shared" si="16"/>
        <v>30</v>
      </c>
      <c r="W10" s="76">
        <f t="shared" si="17"/>
        <v>0.5</v>
      </c>
      <c r="X10" s="81">
        <v>0.22</v>
      </c>
      <c r="Y10" s="75">
        <v>0.25</v>
      </c>
      <c r="Z10" s="82">
        <v>882623866.71428561</v>
      </c>
      <c r="AA10" s="83"/>
      <c r="AB10" s="439">
        <v>73447950.857142851</v>
      </c>
      <c r="AC10" s="84">
        <f t="shared" si="2"/>
        <v>8.3215459752482207E-2</v>
      </c>
      <c r="AD10" s="439">
        <v>22019379.428571429</v>
      </c>
      <c r="AE10" s="148">
        <f t="shared" si="3"/>
        <v>2.494763654028781E-2</v>
      </c>
      <c r="AF10" s="85">
        <f t="shared" si="4"/>
        <v>51428571.428571418</v>
      </c>
      <c r="AG10" s="85"/>
      <c r="AH10" s="85"/>
      <c r="AI10" s="75"/>
      <c r="AJ10" s="82">
        <v>540000000</v>
      </c>
      <c r="AK10" s="77">
        <f t="shared" si="13"/>
        <v>73447950.857142851</v>
      </c>
      <c r="AL10" s="86">
        <f t="shared" si="8"/>
        <v>0.13601472380952379</v>
      </c>
      <c r="AM10" s="83"/>
      <c r="AN10" s="83" t="s">
        <v>66</v>
      </c>
      <c r="AO10" s="77" t="s">
        <v>90</v>
      </c>
      <c r="AP10" s="87" t="s">
        <v>146</v>
      </c>
      <c r="AQ10" s="88"/>
      <c r="AR10" s="89"/>
      <c r="AS10" s="855"/>
    </row>
    <row r="11" spans="1:47" ht="71.25" customHeight="1" x14ac:dyDescent="0.25">
      <c r="A11" s="91" t="s">
        <v>151</v>
      </c>
      <c r="B11" s="72" t="s">
        <v>152</v>
      </c>
      <c r="C11" s="73">
        <v>1</v>
      </c>
      <c r="D11" s="73">
        <v>2</v>
      </c>
      <c r="E11" s="74">
        <v>30</v>
      </c>
      <c r="F11" s="92">
        <v>0</v>
      </c>
      <c r="G11" s="74"/>
      <c r="H11" s="470"/>
      <c r="I11" s="75">
        <f t="shared" si="14"/>
        <v>1</v>
      </c>
      <c r="J11" s="76">
        <f t="shared" si="15"/>
        <v>0</v>
      </c>
      <c r="K11" s="90" t="s">
        <v>1512</v>
      </c>
      <c r="L11" s="375">
        <v>44925</v>
      </c>
      <c r="M11" s="780" t="s">
        <v>1403</v>
      </c>
      <c r="N11" s="781" t="s">
        <v>1400</v>
      </c>
      <c r="O11" s="782"/>
      <c r="P11" s="783"/>
      <c r="Q11" s="80" t="s">
        <v>1376</v>
      </c>
      <c r="R11" s="439">
        <v>22019379.428571429</v>
      </c>
      <c r="S11" s="375">
        <v>44925</v>
      </c>
      <c r="T11" s="93"/>
      <c r="U11" s="80">
        <v>7</v>
      </c>
      <c r="V11" s="80">
        <f t="shared" si="16"/>
        <v>30</v>
      </c>
      <c r="W11" s="76">
        <f t="shared" si="17"/>
        <v>1</v>
      </c>
      <c r="X11" s="81">
        <v>0.2</v>
      </c>
      <c r="Y11" s="75">
        <v>0.2</v>
      </c>
      <c r="Z11" s="82">
        <v>882623866.71428561</v>
      </c>
      <c r="AA11" s="83"/>
      <c r="AB11" s="439">
        <v>73447950.857142851</v>
      </c>
      <c r="AC11" s="84">
        <f t="shared" si="2"/>
        <v>8.3215459752482207E-2</v>
      </c>
      <c r="AD11" s="439">
        <v>22019379.428571429</v>
      </c>
      <c r="AE11" s="148">
        <f t="shared" si="3"/>
        <v>2.494763654028781E-2</v>
      </c>
      <c r="AF11" s="85">
        <f t="shared" si="4"/>
        <v>51428571.428571418</v>
      </c>
      <c r="AG11" s="85"/>
      <c r="AH11" s="85"/>
      <c r="AI11" s="75"/>
      <c r="AJ11" s="82">
        <v>209000000</v>
      </c>
      <c r="AK11" s="77">
        <f t="shared" si="13"/>
        <v>73447950.857142851</v>
      </c>
      <c r="AL11" s="86">
        <f t="shared" si="8"/>
        <v>0.35142560218728636</v>
      </c>
      <c r="AM11" s="83"/>
      <c r="AN11" s="83" t="s">
        <v>66</v>
      </c>
      <c r="AO11" s="77" t="s">
        <v>90</v>
      </c>
      <c r="AP11" s="87" t="s">
        <v>146</v>
      </c>
      <c r="AQ11" s="88"/>
      <c r="AR11" s="89"/>
      <c r="AS11" s="855"/>
    </row>
    <row r="12" spans="1:47" ht="38.25" hidden="1" customHeight="1" x14ac:dyDescent="0.25">
      <c r="A12" s="71" t="s">
        <v>153</v>
      </c>
      <c r="B12" s="72" t="s">
        <v>154</v>
      </c>
      <c r="C12" s="73">
        <v>0</v>
      </c>
      <c r="D12" s="73"/>
      <c r="E12" s="74" t="s">
        <v>155</v>
      </c>
      <c r="F12" s="74"/>
      <c r="G12" s="74"/>
      <c r="H12" s="826"/>
      <c r="I12" s="76" t="s">
        <v>155</v>
      </c>
      <c r="J12" s="76"/>
      <c r="K12" s="283"/>
      <c r="L12" s="375">
        <v>44925</v>
      </c>
      <c r="M12" s="780"/>
      <c r="N12" s="781"/>
      <c r="O12" s="782"/>
      <c r="P12" s="783"/>
      <c r="Q12" s="80" t="s">
        <v>1376</v>
      </c>
      <c r="R12" s="439">
        <v>0</v>
      </c>
      <c r="S12" s="375">
        <v>44925</v>
      </c>
      <c r="T12" s="93"/>
      <c r="U12" s="80">
        <v>1</v>
      </c>
      <c r="V12" s="80">
        <f t="shared" si="16"/>
        <v>0</v>
      </c>
      <c r="W12" s="76">
        <f t="shared" si="17"/>
        <v>0</v>
      </c>
      <c r="X12" s="81">
        <v>0.05</v>
      </c>
      <c r="Y12" s="75">
        <v>0</v>
      </c>
      <c r="Z12" s="82">
        <v>0</v>
      </c>
      <c r="AA12" s="83"/>
      <c r="AB12" s="439">
        <v>0</v>
      </c>
      <c r="AC12" s="84" t="e">
        <f t="shared" si="2"/>
        <v>#DIV/0!</v>
      </c>
      <c r="AD12" s="439">
        <v>0</v>
      </c>
      <c r="AE12" s="148" t="e">
        <f t="shared" si="3"/>
        <v>#DIV/0!</v>
      </c>
      <c r="AF12" s="85">
        <f t="shared" si="4"/>
        <v>0</v>
      </c>
      <c r="AG12" s="85"/>
      <c r="AH12" s="85"/>
      <c r="AI12" s="75"/>
      <c r="AJ12" s="82">
        <v>10000000</v>
      </c>
      <c r="AK12" s="77">
        <f t="shared" si="13"/>
        <v>0</v>
      </c>
      <c r="AL12" s="86">
        <f t="shared" si="8"/>
        <v>0</v>
      </c>
      <c r="AM12" s="83"/>
      <c r="AN12" s="83" t="s">
        <v>66</v>
      </c>
      <c r="AO12" s="77" t="s">
        <v>84</v>
      </c>
      <c r="AP12" s="87" t="s">
        <v>156</v>
      </c>
      <c r="AQ12" s="88"/>
      <c r="AR12" s="89"/>
      <c r="AS12" s="855"/>
    </row>
    <row r="13" spans="1:47" ht="121.5" customHeight="1" x14ac:dyDescent="0.25">
      <c r="A13" s="71" t="s">
        <v>157</v>
      </c>
      <c r="B13" s="72" t="s">
        <v>158</v>
      </c>
      <c r="C13" s="73">
        <v>0</v>
      </c>
      <c r="D13" s="73">
        <v>1</v>
      </c>
      <c r="E13" s="74">
        <v>0</v>
      </c>
      <c r="F13" s="74">
        <v>2</v>
      </c>
      <c r="G13" s="74"/>
      <c r="H13" s="74"/>
      <c r="I13" s="76" t="s">
        <v>159</v>
      </c>
      <c r="J13" s="76">
        <f t="shared" ref="J13:J15" si="18">IF(F13/D13&gt;=100%,100%,F13/D13)</f>
        <v>1</v>
      </c>
      <c r="K13" s="90" t="s">
        <v>1513</v>
      </c>
      <c r="L13" s="375">
        <v>44925</v>
      </c>
      <c r="M13" s="780" t="s">
        <v>1399</v>
      </c>
      <c r="N13" s="781"/>
      <c r="O13" s="77" t="s">
        <v>1653</v>
      </c>
      <c r="P13" s="784" t="s">
        <v>1604</v>
      </c>
      <c r="Q13" s="80" t="s">
        <v>1376</v>
      </c>
      <c r="R13" s="439">
        <v>824405.56580571423</v>
      </c>
      <c r="S13" s="375">
        <v>44925</v>
      </c>
      <c r="T13" s="93"/>
      <c r="U13" s="80">
        <v>1</v>
      </c>
      <c r="V13" s="80">
        <f t="shared" si="16"/>
        <v>2</v>
      </c>
      <c r="W13" s="76">
        <f t="shared" si="17"/>
        <v>1</v>
      </c>
      <c r="X13" s="81">
        <v>0.08</v>
      </c>
      <c r="Y13" s="75">
        <v>0.1</v>
      </c>
      <c r="Z13" s="82">
        <v>33045437.569782857</v>
      </c>
      <c r="AA13" s="83"/>
      <c r="AB13" s="439">
        <v>2749891.2800914287</v>
      </c>
      <c r="AC13" s="84">
        <f t="shared" si="2"/>
        <v>8.3215459752482207E-2</v>
      </c>
      <c r="AD13" s="439">
        <v>824405.56580571423</v>
      </c>
      <c r="AE13" s="148">
        <f t="shared" si="3"/>
        <v>2.4947636540287806E-2</v>
      </c>
      <c r="AF13" s="85">
        <f t="shared" si="4"/>
        <v>1925485.7142857146</v>
      </c>
      <c r="AG13" s="85"/>
      <c r="AH13" s="85"/>
      <c r="AI13" s="75"/>
      <c r="AJ13" s="82">
        <v>40000000</v>
      </c>
      <c r="AK13" s="77">
        <f t="shared" si="13"/>
        <v>2749891.2800914287</v>
      </c>
      <c r="AL13" s="86">
        <f t="shared" si="8"/>
        <v>6.874728200228572E-2</v>
      </c>
      <c r="AM13" s="83"/>
      <c r="AN13" s="83" t="s">
        <v>66</v>
      </c>
      <c r="AO13" s="77" t="s">
        <v>95</v>
      </c>
      <c r="AP13" s="94"/>
      <c r="AQ13" s="88"/>
      <c r="AR13" s="89"/>
      <c r="AS13" s="855"/>
    </row>
    <row r="14" spans="1:47" ht="395.25" x14ac:dyDescent="0.25">
      <c r="A14" s="91" t="s">
        <v>161</v>
      </c>
      <c r="B14" s="72" t="s">
        <v>162</v>
      </c>
      <c r="C14" s="73">
        <v>11</v>
      </c>
      <c r="D14" s="73">
        <v>11</v>
      </c>
      <c r="E14" s="74">
        <v>8</v>
      </c>
      <c r="F14" s="470">
        <v>11</v>
      </c>
      <c r="G14" s="74">
        <v>3</v>
      </c>
      <c r="H14" s="470"/>
      <c r="I14" s="76">
        <f t="shared" ref="I14:I15" si="19">IF((E14+G14)/C14&gt;=100%,100%,(E14+G14)/C14)</f>
        <v>1</v>
      </c>
      <c r="J14" s="76">
        <f t="shared" si="18"/>
        <v>1</v>
      </c>
      <c r="K14" s="90" t="s">
        <v>1514</v>
      </c>
      <c r="L14" s="375">
        <v>44925</v>
      </c>
      <c r="M14" s="780" t="s">
        <v>1399</v>
      </c>
      <c r="N14" s="781"/>
      <c r="O14" s="782" t="s">
        <v>1653</v>
      </c>
      <c r="P14" s="784" t="s">
        <v>1605</v>
      </c>
      <c r="Q14" s="80" t="s">
        <v>1376</v>
      </c>
      <c r="R14" s="439">
        <v>1215469.7444571429</v>
      </c>
      <c r="S14" s="375">
        <v>44925</v>
      </c>
      <c r="T14" s="93"/>
      <c r="U14" s="80">
        <v>59</v>
      </c>
      <c r="V14" s="80">
        <f t="shared" si="16"/>
        <v>22</v>
      </c>
      <c r="W14" s="76">
        <f t="shared" si="17"/>
        <v>0.3728813559322034</v>
      </c>
      <c r="X14" s="81">
        <v>0.14000000000000001</v>
      </c>
      <c r="Y14" s="75">
        <v>0.1</v>
      </c>
      <c r="Z14" s="82">
        <v>48720837.44262857</v>
      </c>
      <c r="AA14" s="83"/>
      <c r="AB14" s="439">
        <v>4054326.8873142861</v>
      </c>
      <c r="AC14" s="84">
        <f t="shared" si="2"/>
        <v>8.3215459752482207E-2</v>
      </c>
      <c r="AD14" s="439">
        <v>1215469.7444571429</v>
      </c>
      <c r="AE14" s="148">
        <f t="shared" si="3"/>
        <v>2.4947636540287806E-2</v>
      </c>
      <c r="AF14" s="85">
        <f t="shared" si="4"/>
        <v>2838857.1428571432</v>
      </c>
      <c r="AG14" s="85"/>
      <c r="AH14" s="85"/>
      <c r="AI14" s="75"/>
      <c r="AJ14" s="82">
        <v>100000000</v>
      </c>
      <c r="AK14" s="77">
        <f t="shared" si="13"/>
        <v>4054326.8873142861</v>
      </c>
      <c r="AL14" s="86">
        <f t="shared" si="8"/>
        <v>4.0543268873142864E-2</v>
      </c>
      <c r="AM14" s="83"/>
      <c r="AN14" s="83" t="s">
        <v>66</v>
      </c>
      <c r="AO14" s="77" t="s">
        <v>95</v>
      </c>
      <c r="AP14" s="94"/>
      <c r="AQ14" s="88"/>
      <c r="AR14" s="89"/>
      <c r="AS14" s="855"/>
    </row>
    <row r="15" spans="1:47" ht="66" customHeight="1" x14ac:dyDescent="0.25">
      <c r="A15" s="91" t="s">
        <v>163</v>
      </c>
      <c r="B15" s="72" t="s">
        <v>164</v>
      </c>
      <c r="C15" s="73">
        <v>1</v>
      </c>
      <c r="D15" s="73">
        <v>1</v>
      </c>
      <c r="E15" s="74">
        <v>1</v>
      </c>
      <c r="F15" s="74">
        <v>85</v>
      </c>
      <c r="G15" s="74"/>
      <c r="H15" s="74"/>
      <c r="I15" s="76">
        <f t="shared" si="19"/>
        <v>1</v>
      </c>
      <c r="J15" s="76">
        <f t="shared" si="18"/>
        <v>1</v>
      </c>
      <c r="K15" s="90" t="s">
        <v>1515</v>
      </c>
      <c r="L15" s="375">
        <v>44925</v>
      </c>
      <c r="M15" s="780" t="s">
        <v>1399</v>
      </c>
      <c r="N15" s="781"/>
      <c r="O15" s="782" t="s">
        <v>1653</v>
      </c>
      <c r="P15" s="784" t="s">
        <v>1606</v>
      </c>
      <c r="Q15" s="80" t="s">
        <v>1376</v>
      </c>
      <c r="R15" s="439">
        <v>4565938.5183085715</v>
      </c>
      <c r="S15" s="375">
        <v>44925</v>
      </c>
      <c r="T15" s="93"/>
      <c r="U15" s="80">
        <v>4</v>
      </c>
      <c r="V15" s="80">
        <f t="shared" si="16"/>
        <v>86</v>
      </c>
      <c r="W15" s="76">
        <f t="shared" si="17"/>
        <v>1</v>
      </c>
      <c r="X15" s="81">
        <v>0.14000000000000001</v>
      </c>
      <c r="Y15" s="75">
        <v>0.1</v>
      </c>
      <c r="Z15" s="82">
        <v>183020885.00187427</v>
      </c>
      <c r="AA15" s="83"/>
      <c r="AB15" s="439">
        <v>15230167.089737143</v>
      </c>
      <c r="AC15" s="84">
        <f t="shared" si="2"/>
        <v>8.3215459752482207E-2</v>
      </c>
      <c r="AD15" s="439">
        <v>4565938.5183085715</v>
      </c>
      <c r="AE15" s="148">
        <f t="shared" si="3"/>
        <v>2.494763654028781E-2</v>
      </c>
      <c r="AF15" s="85">
        <f t="shared" si="4"/>
        <v>10664228.571428571</v>
      </c>
      <c r="AG15" s="85"/>
      <c r="AH15" s="85"/>
      <c r="AI15" s="75"/>
      <c r="AJ15" s="82">
        <v>330000000</v>
      </c>
      <c r="AK15" s="77">
        <f t="shared" si="13"/>
        <v>15230167.089737143</v>
      </c>
      <c r="AL15" s="86">
        <f t="shared" si="8"/>
        <v>4.6152021484051953E-2</v>
      </c>
      <c r="AM15" s="83"/>
      <c r="AN15" s="83" t="s">
        <v>66</v>
      </c>
      <c r="AO15" s="77" t="s">
        <v>95</v>
      </c>
      <c r="AP15" s="94"/>
      <c r="AQ15" s="88"/>
      <c r="AR15" s="89"/>
      <c r="AS15" s="856"/>
    </row>
    <row r="16" spans="1:47" ht="58.5" customHeight="1" x14ac:dyDescent="0.25">
      <c r="A16" s="95" t="s">
        <v>166</v>
      </c>
      <c r="B16" s="96"/>
      <c r="C16" s="97"/>
      <c r="D16" s="97"/>
      <c r="E16" s="97"/>
      <c r="F16" s="97"/>
      <c r="G16" s="97"/>
      <c r="H16" s="97"/>
      <c r="I16" s="98">
        <f>+(I17*50%)+(I18*50%)</f>
        <v>1</v>
      </c>
      <c r="J16" s="98">
        <f>+SUMPRODUCT(J17:J19,Y17:Y19)</f>
        <v>0.75</v>
      </c>
      <c r="K16" s="98"/>
      <c r="L16" s="95"/>
      <c r="M16" s="96"/>
      <c r="N16" s="96"/>
      <c r="O16" s="96"/>
      <c r="P16" s="463" t="s">
        <v>1388</v>
      </c>
      <c r="Q16" s="100"/>
      <c r="R16" s="385">
        <f>'Anexo 2 Matriz Inf Gastos'!AB54</f>
        <v>88250780</v>
      </c>
      <c r="S16" s="95"/>
      <c r="T16" s="99"/>
      <c r="U16" s="100"/>
      <c r="V16" s="100"/>
      <c r="W16" s="98">
        <f>+SUMPRODUCT(W17:W19,X17:X19)</f>
        <v>0.40749999999999997</v>
      </c>
      <c r="X16" s="98">
        <v>0.15</v>
      </c>
      <c r="Y16" s="98">
        <v>0.15</v>
      </c>
      <c r="Z16" s="96">
        <f>'Anexo 2 Matriz Inf Gastos'!Y54</f>
        <v>113000000</v>
      </c>
      <c r="AA16" s="96">
        <v>90377923</v>
      </c>
      <c r="AB16" s="96">
        <f>'Anexo 2 Matriz Inf Gastos'!Z54</f>
        <v>95450780</v>
      </c>
      <c r="AC16" s="101">
        <f t="shared" si="2"/>
        <v>0.8446971681415929</v>
      </c>
      <c r="AD16" s="385">
        <f>'Anexo 2 Matriz Inf Gastos'!AA54</f>
        <v>95450780</v>
      </c>
      <c r="AE16" s="405">
        <f t="shared" si="3"/>
        <v>0.8446971681415929</v>
      </c>
      <c r="AF16" s="102">
        <f t="shared" si="4"/>
        <v>0</v>
      </c>
      <c r="AG16" s="103">
        <v>0</v>
      </c>
      <c r="AH16" s="103">
        <v>0</v>
      </c>
      <c r="AI16" s="98" t="e">
        <f>+AH16/AG16</f>
        <v>#DIV/0!</v>
      </c>
      <c r="AJ16" s="96">
        <f>SUM(AJ17:AJ19)</f>
        <v>1000000000</v>
      </c>
      <c r="AK16" s="96">
        <f t="shared" si="13"/>
        <v>185828703</v>
      </c>
      <c r="AL16" s="98">
        <f t="shared" si="8"/>
        <v>0.18582870300000001</v>
      </c>
      <c r="AM16" s="96"/>
      <c r="AN16" s="96" t="s">
        <v>66</v>
      </c>
      <c r="AO16" s="96"/>
      <c r="AP16" s="96"/>
      <c r="AQ16" s="104"/>
      <c r="AR16" s="105"/>
      <c r="AS16" s="106"/>
    </row>
    <row r="17" spans="1:45" ht="90.75" customHeight="1" x14ac:dyDescent="0.25">
      <c r="A17" s="71" t="s">
        <v>167</v>
      </c>
      <c r="B17" s="72" t="s">
        <v>168</v>
      </c>
      <c r="C17" s="81">
        <v>1</v>
      </c>
      <c r="D17" s="81">
        <v>1</v>
      </c>
      <c r="E17" s="75">
        <v>1</v>
      </c>
      <c r="F17" s="75">
        <v>0.5</v>
      </c>
      <c r="G17" s="74"/>
      <c r="H17" s="470"/>
      <c r="I17" s="76">
        <f t="shared" ref="I17:I18" si="20">IF((E17+G17)/C17&gt;=100%,100%,(E17+G17)/C17)</f>
        <v>1</v>
      </c>
      <c r="J17" s="76">
        <f t="shared" ref="J17:J18" si="21">IF(F17/D17&gt;=100%,100%,F17/D17)</f>
        <v>0.5</v>
      </c>
      <c r="K17" s="90" t="s">
        <v>1516</v>
      </c>
      <c r="L17" s="375">
        <v>44925</v>
      </c>
      <c r="M17" s="780" t="s">
        <v>1399</v>
      </c>
      <c r="N17" s="781"/>
      <c r="O17" s="782" t="s">
        <v>1653</v>
      </c>
      <c r="P17" s="785" t="s">
        <v>1607</v>
      </c>
      <c r="Q17" s="80" t="s">
        <v>1377</v>
      </c>
      <c r="R17" s="803">
        <v>59569276.500000007</v>
      </c>
      <c r="S17" s="375">
        <v>44925</v>
      </c>
      <c r="T17" s="79"/>
      <c r="U17" s="75">
        <v>1</v>
      </c>
      <c r="V17" s="805">
        <f t="shared" ref="V17:V18" si="22">SUM(E17:G17)/4</f>
        <v>0.375</v>
      </c>
      <c r="W17" s="806">
        <f t="shared" ref="W17:W19" si="23">IF(V17/U17&gt;=100%,100%,V17/U17)</f>
        <v>0.375</v>
      </c>
      <c r="X17" s="81">
        <v>0.5</v>
      </c>
      <c r="Y17" s="75">
        <v>0.5</v>
      </c>
      <c r="Z17" s="82">
        <v>76275000</v>
      </c>
      <c r="AA17" s="83"/>
      <c r="AB17" s="439">
        <v>64429276.5</v>
      </c>
      <c r="AC17" s="84">
        <f t="shared" si="2"/>
        <v>0.8446971681415929</v>
      </c>
      <c r="AD17" s="439">
        <v>64429276.500000007</v>
      </c>
      <c r="AE17" s="148">
        <f t="shared" si="3"/>
        <v>0.84469716814159301</v>
      </c>
      <c r="AF17" s="85">
        <f t="shared" si="4"/>
        <v>0</v>
      </c>
      <c r="AG17" s="85">
        <v>0</v>
      </c>
      <c r="AH17" s="85"/>
      <c r="AI17" s="75"/>
      <c r="AJ17" s="82">
        <v>450000000</v>
      </c>
      <c r="AK17" s="77">
        <f t="shared" si="13"/>
        <v>64429276.5</v>
      </c>
      <c r="AL17" s="86">
        <f t="shared" si="8"/>
        <v>0.14317616999999999</v>
      </c>
      <c r="AM17" s="83"/>
      <c r="AN17" s="83" t="s">
        <v>66</v>
      </c>
      <c r="AO17" s="77" t="s">
        <v>94</v>
      </c>
      <c r="AP17" s="77" t="s">
        <v>169</v>
      </c>
      <c r="AQ17" s="88"/>
      <c r="AR17" s="89"/>
      <c r="AS17" s="880" t="s">
        <v>170</v>
      </c>
    </row>
    <row r="18" spans="1:45" ht="53.25" customHeight="1" x14ac:dyDescent="0.25">
      <c r="A18" s="71" t="s">
        <v>171</v>
      </c>
      <c r="B18" s="72" t="s">
        <v>172</v>
      </c>
      <c r="C18" s="81">
        <v>1</v>
      </c>
      <c r="D18" s="81">
        <v>1</v>
      </c>
      <c r="E18" s="75">
        <v>1</v>
      </c>
      <c r="F18" s="75">
        <v>1</v>
      </c>
      <c r="G18" s="74"/>
      <c r="H18" s="470"/>
      <c r="I18" s="76">
        <f t="shared" si="20"/>
        <v>1</v>
      </c>
      <c r="J18" s="75">
        <f t="shared" si="21"/>
        <v>1</v>
      </c>
      <c r="K18" s="613" t="s">
        <v>1462</v>
      </c>
      <c r="L18" s="375">
        <v>44925</v>
      </c>
      <c r="M18" s="780" t="s">
        <v>1403</v>
      </c>
      <c r="N18" s="781" t="s">
        <v>1400</v>
      </c>
      <c r="O18" s="782"/>
      <c r="P18" s="783"/>
      <c r="Q18" s="80" t="s">
        <v>1377</v>
      </c>
      <c r="R18" s="803">
        <v>28681503.5</v>
      </c>
      <c r="S18" s="375">
        <v>44925</v>
      </c>
      <c r="T18" s="79"/>
      <c r="U18" s="75">
        <v>1</v>
      </c>
      <c r="V18" s="805">
        <f t="shared" si="22"/>
        <v>0.5</v>
      </c>
      <c r="W18" s="806">
        <f t="shared" si="23"/>
        <v>0.5</v>
      </c>
      <c r="X18" s="81">
        <v>0.44</v>
      </c>
      <c r="Y18" s="75">
        <v>0.5</v>
      </c>
      <c r="Z18" s="82">
        <v>36725000</v>
      </c>
      <c r="AA18" s="83"/>
      <c r="AB18" s="439">
        <v>31021503.5</v>
      </c>
      <c r="AC18" s="84">
        <f t="shared" si="2"/>
        <v>0.8446971681415929</v>
      </c>
      <c r="AD18" s="439">
        <v>31021503.5</v>
      </c>
      <c r="AE18" s="148">
        <f t="shared" si="3"/>
        <v>0.8446971681415929</v>
      </c>
      <c r="AF18" s="85">
        <f t="shared" si="4"/>
        <v>0</v>
      </c>
      <c r="AG18" s="85"/>
      <c r="AH18" s="85"/>
      <c r="AI18" s="75"/>
      <c r="AJ18" s="82">
        <v>430000000</v>
      </c>
      <c r="AK18" s="77">
        <f t="shared" si="13"/>
        <v>31021503.5</v>
      </c>
      <c r="AL18" s="86">
        <f t="shared" si="8"/>
        <v>7.2143031395348833E-2</v>
      </c>
      <c r="AM18" s="83"/>
      <c r="AN18" s="83" t="s">
        <v>66</v>
      </c>
      <c r="AO18" s="77" t="s">
        <v>84</v>
      </c>
      <c r="AP18" s="77" t="s">
        <v>169</v>
      </c>
      <c r="AQ18" s="88"/>
      <c r="AR18" s="89"/>
      <c r="AS18" s="855"/>
    </row>
    <row r="19" spans="1:45" ht="12.75" hidden="1" customHeight="1" x14ac:dyDescent="0.25">
      <c r="A19" s="71" t="s">
        <v>173</v>
      </c>
      <c r="B19" s="72" t="s">
        <v>174</v>
      </c>
      <c r="C19" s="109">
        <v>0</v>
      </c>
      <c r="D19" s="109"/>
      <c r="E19" s="74">
        <v>0</v>
      </c>
      <c r="F19" s="74"/>
      <c r="G19" s="74"/>
      <c r="H19" s="74"/>
      <c r="I19" s="76" t="s">
        <v>155</v>
      </c>
      <c r="J19" s="75"/>
      <c r="K19" s="474"/>
      <c r="L19" s="172"/>
      <c r="M19" s="78"/>
      <c r="N19" s="72"/>
      <c r="O19" s="77"/>
      <c r="P19" s="77"/>
      <c r="Q19" s="80"/>
      <c r="R19" s="384"/>
      <c r="S19" s="172"/>
      <c r="T19" s="93"/>
      <c r="U19" s="80">
        <v>1</v>
      </c>
      <c r="V19" s="807">
        <f>SUM(E19:G19)</f>
        <v>0</v>
      </c>
      <c r="W19" s="808">
        <f t="shared" si="23"/>
        <v>0</v>
      </c>
      <c r="X19" s="81">
        <v>0.06</v>
      </c>
      <c r="Y19" s="75">
        <v>0</v>
      </c>
      <c r="Z19" s="82"/>
      <c r="AA19" s="83"/>
      <c r="AB19" s="439"/>
      <c r="AC19" s="84" t="e">
        <f t="shared" si="2"/>
        <v>#DIV/0!</v>
      </c>
      <c r="AD19" s="439"/>
      <c r="AE19" s="148" t="e">
        <f t="shared" si="3"/>
        <v>#DIV/0!</v>
      </c>
      <c r="AF19" s="85">
        <f t="shared" si="4"/>
        <v>0</v>
      </c>
      <c r="AG19" s="85"/>
      <c r="AH19" s="85"/>
      <c r="AI19" s="75"/>
      <c r="AJ19" s="82">
        <v>120000000</v>
      </c>
      <c r="AK19" s="77">
        <f t="shared" si="13"/>
        <v>0</v>
      </c>
      <c r="AL19" s="86">
        <f t="shared" si="8"/>
        <v>0</v>
      </c>
      <c r="AM19" s="83"/>
      <c r="AN19" s="83" t="s">
        <v>66</v>
      </c>
      <c r="AO19" s="77" t="s">
        <v>94</v>
      </c>
      <c r="AP19" s="77" t="s">
        <v>169</v>
      </c>
      <c r="AQ19" s="88"/>
      <c r="AR19" s="89"/>
      <c r="AS19" s="856"/>
    </row>
    <row r="20" spans="1:45" ht="45" customHeight="1" x14ac:dyDescent="0.25">
      <c r="A20" s="60" t="s">
        <v>175</v>
      </c>
      <c r="B20" s="61"/>
      <c r="C20" s="62"/>
      <c r="D20" s="62"/>
      <c r="E20" s="62"/>
      <c r="F20" s="62"/>
      <c r="G20" s="62"/>
      <c r="H20" s="62"/>
      <c r="I20" s="63">
        <f>+(I21*15%)+(I23*10%)+(I24*25%)+(I27*50%)</f>
        <v>1</v>
      </c>
      <c r="J20" s="63">
        <f>+SUMPRODUCT(J21:J27,Y21:Y27)</f>
        <v>1</v>
      </c>
      <c r="K20" s="70"/>
      <c r="L20" s="60"/>
      <c r="M20" s="61"/>
      <c r="N20" s="61"/>
      <c r="O20" s="61"/>
      <c r="P20" s="459" t="s">
        <v>1389</v>
      </c>
      <c r="Q20" s="65"/>
      <c r="R20" s="386">
        <f>'Anexo 2 Matriz Inf Gastos'!AB58</f>
        <v>427866133</v>
      </c>
      <c r="S20" s="60"/>
      <c r="T20" s="64"/>
      <c r="U20" s="65"/>
      <c r="V20" s="809"/>
      <c r="W20" s="810">
        <f>+SUMPRODUCT(W21:W27,X21:X27)</f>
        <v>0.84166666666666656</v>
      </c>
      <c r="X20" s="63">
        <v>0.2</v>
      </c>
      <c r="Y20" s="63">
        <v>0.2</v>
      </c>
      <c r="Z20" s="61">
        <f>'Anexo 2 Matriz Inf Gastos'!Y58</f>
        <v>500000000</v>
      </c>
      <c r="AA20" s="61">
        <v>250000000</v>
      </c>
      <c r="AB20" s="386">
        <f>'Anexo 2 Matriz Inf Gastos'!Z58</f>
        <v>462839933</v>
      </c>
      <c r="AC20" s="66">
        <f t="shared" si="2"/>
        <v>0.92567986599999996</v>
      </c>
      <c r="AD20" s="386">
        <f>'Anexo 2 Matriz Inf Gastos'!AA58</f>
        <v>441168133</v>
      </c>
      <c r="AE20" s="406">
        <f t="shared" si="3"/>
        <v>0.88233626600000004</v>
      </c>
      <c r="AF20" s="67">
        <f t="shared" si="4"/>
        <v>21671800</v>
      </c>
      <c r="AG20" s="67"/>
      <c r="AH20" s="67"/>
      <c r="AI20" s="63" t="e">
        <f t="shared" ref="AI20:AI100" si="24">+AH20/AG20</f>
        <v>#DIV/0!</v>
      </c>
      <c r="AJ20" s="61">
        <f t="shared" ref="AJ20:AK20" si="25">SUM(AJ21:AJ27)</f>
        <v>1700000000</v>
      </c>
      <c r="AK20" s="61">
        <f t="shared" si="25"/>
        <v>462839933</v>
      </c>
      <c r="AL20" s="63">
        <f t="shared" si="8"/>
        <v>0.27225878411764703</v>
      </c>
      <c r="AM20" s="61"/>
      <c r="AN20" s="61"/>
      <c r="AO20" s="61"/>
      <c r="AP20" s="61"/>
      <c r="AQ20" s="68"/>
      <c r="AR20" s="69"/>
      <c r="AS20" s="70"/>
    </row>
    <row r="21" spans="1:45" ht="240" customHeight="1" x14ac:dyDescent="0.25">
      <c r="A21" s="71" t="s">
        <v>176</v>
      </c>
      <c r="B21" s="72" t="s">
        <v>177</v>
      </c>
      <c r="C21" s="72">
        <v>2</v>
      </c>
      <c r="D21" s="72">
        <v>2</v>
      </c>
      <c r="E21" s="74">
        <v>3</v>
      </c>
      <c r="F21" s="74">
        <v>4</v>
      </c>
      <c r="G21" s="74"/>
      <c r="H21" s="74"/>
      <c r="I21" s="76">
        <f>IF((E21+G21)/C21&gt;=100%,100%,(E21+G21)/C21)</f>
        <v>1</v>
      </c>
      <c r="J21" s="76">
        <f t="shared" ref="J21:J27" si="26">IF(F21/D21&gt;=100%,100%,F21/D21)</f>
        <v>1</v>
      </c>
      <c r="K21" s="613" t="s">
        <v>1493</v>
      </c>
      <c r="L21" s="375">
        <v>44925</v>
      </c>
      <c r="M21" s="78" t="s">
        <v>1399</v>
      </c>
      <c r="N21" s="786"/>
      <c r="O21" s="787" t="s">
        <v>1653</v>
      </c>
      <c r="P21" s="788" t="s">
        <v>1608</v>
      </c>
      <c r="Q21" s="458" t="s">
        <v>1379</v>
      </c>
      <c r="R21" s="384">
        <v>4415578.4925600002</v>
      </c>
      <c r="S21" s="375">
        <v>44925</v>
      </c>
      <c r="T21" s="79"/>
      <c r="U21" s="80">
        <v>8</v>
      </c>
      <c r="V21" s="80">
        <f t="shared" ref="V21:V22" si="27">SUM(E21:G21)</f>
        <v>7</v>
      </c>
      <c r="W21" s="76">
        <f t="shared" ref="W21:W27" si="28">IF(V21/U21&gt;=100%,100%,V21/U21)</f>
        <v>0.875</v>
      </c>
      <c r="X21" s="81">
        <v>0.16</v>
      </c>
      <c r="Y21" s="75">
        <v>0.2</v>
      </c>
      <c r="Z21" s="82">
        <v>5160000</v>
      </c>
      <c r="AA21" s="83"/>
      <c r="AB21" s="439">
        <v>4776508.1085599996</v>
      </c>
      <c r="AC21" s="84">
        <f t="shared" si="2"/>
        <v>0.92567986599999996</v>
      </c>
      <c r="AD21" s="439">
        <v>4552855.1325599998</v>
      </c>
      <c r="AE21" s="148">
        <f t="shared" si="3"/>
        <v>0.88233626599999992</v>
      </c>
      <c r="AF21" s="85">
        <f t="shared" si="4"/>
        <v>223652.97599999979</v>
      </c>
      <c r="AG21" s="85"/>
      <c r="AH21" s="85"/>
      <c r="AI21" s="75" t="e">
        <f t="shared" si="24"/>
        <v>#DIV/0!</v>
      </c>
      <c r="AJ21" s="82">
        <v>180714285.71000001</v>
      </c>
      <c r="AK21" s="77">
        <f t="shared" ref="AK21:AK49" si="29">+SUM(AA21:AB21)</f>
        <v>4776508.1085599996</v>
      </c>
      <c r="AL21" s="86">
        <f t="shared" si="8"/>
        <v>2.6431270166571489E-2</v>
      </c>
      <c r="AM21" s="83"/>
      <c r="AN21" s="83" t="s">
        <v>66</v>
      </c>
      <c r="AO21" s="77"/>
      <c r="AP21" s="87" t="s">
        <v>178</v>
      </c>
      <c r="AQ21" s="88"/>
      <c r="AR21" s="89"/>
      <c r="AS21" s="880" t="s">
        <v>179</v>
      </c>
    </row>
    <row r="22" spans="1:45" ht="178.5" x14ac:dyDescent="0.25">
      <c r="A22" s="71" t="s">
        <v>180</v>
      </c>
      <c r="B22" s="72" t="s">
        <v>181</v>
      </c>
      <c r="C22" s="72">
        <v>0</v>
      </c>
      <c r="D22" s="72">
        <v>2</v>
      </c>
      <c r="E22" s="74" t="s">
        <v>155</v>
      </c>
      <c r="F22" s="74">
        <v>27</v>
      </c>
      <c r="G22" s="74"/>
      <c r="H22" s="74"/>
      <c r="I22" s="110" t="s">
        <v>155</v>
      </c>
      <c r="J22" s="76">
        <f t="shared" si="26"/>
        <v>1</v>
      </c>
      <c r="K22" s="90" t="s">
        <v>1517</v>
      </c>
      <c r="L22" s="375">
        <v>44925</v>
      </c>
      <c r="M22" s="780" t="s">
        <v>1399</v>
      </c>
      <c r="N22" s="781"/>
      <c r="O22" s="789" t="s">
        <v>1653</v>
      </c>
      <c r="P22" s="790" t="s">
        <v>1604</v>
      </c>
      <c r="Q22" s="458" t="s">
        <v>1379</v>
      </c>
      <c r="R22" s="384">
        <v>43560195.268464006</v>
      </c>
      <c r="S22" s="375">
        <v>44925</v>
      </c>
      <c r="T22" s="79"/>
      <c r="U22" s="80">
        <v>5</v>
      </c>
      <c r="V22" s="80">
        <f t="shared" si="27"/>
        <v>27</v>
      </c>
      <c r="W22" s="76">
        <f t="shared" si="28"/>
        <v>1</v>
      </c>
      <c r="X22" s="81">
        <v>0.13</v>
      </c>
      <c r="Y22" s="75">
        <v>0.2</v>
      </c>
      <c r="Z22" s="82">
        <v>50904000</v>
      </c>
      <c r="AA22" s="83"/>
      <c r="AB22" s="439">
        <v>47120807.898864001</v>
      </c>
      <c r="AC22" s="84">
        <f t="shared" si="2"/>
        <v>0.92567986600000007</v>
      </c>
      <c r="AD22" s="439">
        <v>44914445.284464002</v>
      </c>
      <c r="AE22" s="148">
        <f t="shared" si="3"/>
        <v>0.88233626600000004</v>
      </c>
      <c r="AF22" s="85">
        <f t="shared" si="4"/>
        <v>2206362.6143999994</v>
      </c>
      <c r="AG22" s="85"/>
      <c r="AH22" s="85"/>
      <c r="AI22" s="75" t="e">
        <f t="shared" si="24"/>
        <v>#DIV/0!</v>
      </c>
      <c r="AJ22" s="82">
        <v>115714285.71000001</v>
      </c>
      <c r="AK22" s="77">
        <f t="shared" si="29"/>
        <v>47120807.898864001</v>
      </c>
      <c r="AL22" s="86">
        <f t="shared" si="8"/>
        <v>0.40721685840032651</v>
      </c>
      <c r="AM22" s="83"/>
      <c r="AN22" s="83" t="s">
        <v>66</v>
      </c>
      <c r="AO22" s="77"/>
      <c r="AP22" s="87" t="s">
        <v>182</v>
      </c>
      <c r="AQ22" s="88"/>
      <c r="AR22" s="89"/>
      <c r="AS22" s="855"/>
    </row>
    <row r="23" spans="1:45" ht="45.75" customHeight="1" x14ac:dyDescent="0.25">
      <c r="A23" s="71" t="s">
        <v>183</v>
      </c>
      <c r="B23" s="111" t="s">
        <v>184</v>
      </c>
      <c r="C23" s="75">
        <v>1</v>
      </c>
      <c r="D23" s="75">
        <v>1</v>
      </c>
      <c r="E23" s="75">
        <v>1</v>
      </c>
      <c r="F23" s="112">
        <v>1</v>
      </c>
      <c r="G23" s="74"/>
      <c r="H23" s="74"/>
      <c r="I23" s="76">
        <f t="shared" ref="I23:I24" si="30">IF((E23+G23)/C23&gt;=100%,100%,(E23+G23)/C23)</f>
        <v>1</v>
      </c>
      <c r="J23" s="76">
        <f t="shared" si="26"/>
        <v>1</v>
      </c>
      <c r="K23" s="90" t="s">
        <v>1518</v>
      </c>
      <c r="L23" s="375">
        <v>44925</v>
      </c>
      <c r="M23" s="78" t="s">
        <v>1399</v>
      </c>
      <c r="N23" s="781"/>
      <c r="O23" s="459" t="s">
        <v>1653</v>
      </c>
      <c r="P23" s="790" t="s">
        <v>1609</v>
      </c>
      <c r="Q23" s="458" t="s">
        <v>1379</v>
      </c>
      <c r="R23" s="384">
        <v>0</v>
      </c>
      <c r="S23" s="375">
        <v>44925</v>
      </c>
      <c r="T23" s="79"/>
      <c r="U23" s="75">
        <v>1</v>
      </c>
      <c r="V23" s="107">
        <f t="shared" ref="V23:V24" si="31">SUM(E23:G23)/4</f>
        <v>0.5</v>
      </c>
      <c r="W23" s="108">
        <f t="shared" si="28"/>
        <v>0.5</v>
      </c>
      <c r="X23" s="81">
        <v>0.1</v>
      </c>
      <c r="Y23" s="75">
        <v>0.1</v>
      </c>
      <c r="Z23" s="82">
        <v>0</v>
      </c>
      <c r="AA23" s="83"/>
      <c r="AB23" s="439">
        <v>0</v>
      </c>
      <c r="AC23" s="84">
        <v>0</v>
      </c>
      <c r="AD23" s="439">
        <v>0</v>
      </c>
      <c r="AE23" s="148"/>
      <c r="AF23" s="85">
        <f t="shared" si="4"/>
        <v>0</v>
      </c>
      <c r="AG23" s="85"/>
      <c r="AH23" s="85"/>
      <c r="AI23" s="75" t="e">
        <f t="shared" si="24"/>
        <v>#DIV/0!</v>
      </c>
      <c r="AJ23" s="82">
        <v>173000000</v>
      </c>
      <c r="AK23" s="77">
        <f t="shared" si="29"/>
        <v>0</v>
      </c>
      <c r="AL23" s="86">
        <f t="shared" si="8"/>
        <v>0</v>
      </c>
      <c r="AM23" s="83"/>
      <c r="AN23" s="83" t="s">
        <v>66</v>
      </c>
      <c r="AO23" s="77"/>
      <c r="AP23" s="87" t="s">
        <v>182</v>
      </c>
      <c r="AQ23" s="88"/>
      <c r="AR23" s="89"/>
      <c r="AS23" s="855"/>
    </row>
    <row r="24" spans="1:45" ht="65.25" customHeight="1" x14ac:dyDescent="0.25">
      <c r="A24" s="91" t="s">
        <v>185</v>
      </c>
      <c r="B24" s="72" t="s">
        <v>186</v>
      </c>
      <c r="C24" s="72">
        <v>25</v>
      </c>
      <c r="D24" s="72">
        <v>25</v>
      </c>
      <c r="E24" s="74">
        <v>25</v>
      </c>
      <c r="F24" s="74">
        <v>25</v>
      </c>
      <c r="G24" s="74"/>
      <c r="H24" s="74"/>
      <c r="I24" s="76">
        <f t="shared" si="30"/>
        <v>1</v>
      </c>
      <c r="J24" s="76">
        <f t="shared" si="26"/>
        <v>1</v>
      </c>
      <c r="K24" s="90" t="s">
        <v>1519</v>
      </c>
      <c r="L24" s="375">
        <v>44925</v>
      </c>
      <c r="M24" s="78" t="s">
        <v>1403</v>
      </c>
      <c r="N24" s="72" t="s">
        <v>1400</v>
      </c>
      <c r="O24" s="791"/>
      <c r="P24" s="792"/>
      <c r="Q24" s="458" t="s">
        <v>1379</v>
      </c>
      <c r="R24" s="384">
        <v>31634710.409488</v>
      </c>
      <c r="S24" s="375">
        <v>44925</v>
      </c>
      <c r="T24" s="79"/>
      <c r="U24" s="80">
        <v>25</v>
      </c>
      <c r="V24" s="113">
        <f t="shared" si="31"/>
        <v>12.5</v>
      </c>
      <c r="W24" s="108">
        <f t="shared" si="28"/>
        <v>0.5</v>
      </c>
      <c r="X24" s="81">
        <v>0.11</v>
      </c>
      <c r="Y24" s="75">
        <v>0.05</v>
      </c>
      <c r="Z24" s="82">
        <v>36968000</v>
      </c>
      <c r="AA24" s="83"/>
      <c r="AB24" s="439">
        <v>34220533.286288001</v>
      </c>
      <c r="AC24" s="84">
        <f t="shared" si="2"/>
        <v>0.92567986599999996</v>
      </c>
      <c r="AD24" s="439">
        <v>32618207.081488002</v>
      </c>
      <c r="AE24" s="148">
        <f t="shared" si="3"/>
        <v>0.88233626600000004</v>
      </c>
      <c r="AF24" s="85">
        <f t="shared" si="4"/>
        <v>1602326.2047999986</v>
      </c>
      <c r="AG24" s="85"/>
      <c r="AH24" s="85"/>
      <c r="AI24" s="75" t="e">
        <f t="shared" si="24"/>
        <v>#DIV/0!</v>
      </c>
      <c r="AJ24" s="82">
        <v>271428571.42000002</v>
      </c>
      <c r="AK24" s="77">
        <f t="shared" si="29"/>
        <v>34220533.286288001</v>
      </c>
      <c r="AL24" s="86">
        <f t="shared" si="8"/>
        <v>0.12607564895346343</v>
      </c>
      <c r="AM24" s="83"/>
      <c r="AN24" s="83" t="s">
        <v>66</v>
      </c>
      <c r="AO24" s="77" t="s">
        <v>92</v>
      </c>
      <c r="AP24" s="87" t="s">
        <v>182</v>
      </c>
      <c r="AQ24" s="88"/>
      <c r="AR24" s="89"/>
      <c r="AS24" s="855"/>
    </row>
    <row r="25" spans="1:45" ht="100.5" customHeight="1" x14ac:dyDescent="0.25">
      <c r="A25" s="71" t="s">
        <v>187</v>
      </c>
      <c r="B25" s="72" t="s">
        <v>188</v>
      </c>
      <c r="C25" s="75">
        <v>0</v>
      </c>
      <c r="D25" s="75">
        <v>1</v>
      </c>
      <c r="E25" s="75">
        <v>0</v>
      </c>
      <c r="F25" s="112">
        <v>1</v>
      </c>
      <c r="G25" s="74"/>
      <c r="H25" s="74"/>
      <c r="I25" s="76" t="s">
        <v>189</v>
      </c>
      <c r="J25" s="76">
        <f t="shared" si="26"/>
        <v>1</v>
      </c>
      <c r="K25" s="490" t="s">
        <v>1496</v>
      </c>
      <c r="L25" s="375">
        <v>44925</v>
      </c>
      <c r="M25" s="78" t="s">
        <v>1403</v>
      </c>
      <c r="N25" s="72" t="s">
        <v>1400</v>
      </c>
      <c r="O25" s="791"/>
      <c r="P25" s="792"/>
      <c r="Q25" s="458" t="s">
        <v>1379</v>
      </c>
      <c r="R25" s="384">
        <v>14520065.089488</v>
      </c>
      <c r="S25" s="375">
        <v>44925</v>
      </c>
      <c r="T25" s="79"/>
      <c r="U25" s="75">
        <v>1</v>
      </c>
      <c r="V25" s="107">
        <f>SUM(E25:G25)/3</f>
        <v>0.33333333333333331</v>
      </c>
      <c r="W25" s="108">
        <f t="shared" si="28"/>
        <v>0.33333333333333331</v>
      </c>
      <c r="X25" s="81">
        <v>0.05</v>
      </c>
      <c r="Y25" s="75">
        <v>0.05</v>
      </c>
      <c r="Z25" s="82">
        <v>16968000</v>
      </c>
      <c r="AA25" s="83"/>
      <c r="AB25" s="439">
        <v>15706935.966288</v>
      </c>
      <c r="AC25" s="84">
        <f t="shared" si="2"/>
        <v>0.92567986600000007</v>
      </c>
      <c r="AD25" s="439">
        <v>14971481.761488</v>
      </c>
      <c r="AE25" s="148">
        <f t="shared" si="3"/>
        <v>0.88233626600000004</v>
      </c>
      <c r="AF25" s="85">
        <f t="shared" si="4"/>
        <v>735454.20480000041</v>
      </c>
      <c r="AG25" s="85"/>
      <c r="AH25" s="85"/>
      <c r="AI25" s="75" t="e">
        <f t="shared" si="24"/>
        <v>#DIV/0!</v>
      </c>
      <c r="AJ25" s="82">
        <v>131428571.42</v>
      </c>
      <c r="AK25" s="77">
        <f t="shared" si="29"/>
        <v>15706935.966288</v>
      </c>
      <c r="AL25" s="86">
        <f t="shared" si="8"/>
        <v>0.11950929540346365</v>
      </c>
      <c r="AM25" s="83"/>
      <c r="AN25" s="83" t="s">
        <v>66</v>
      </c>
      <c r="AO25" s="77"/>
      <c r="AP25" s="87" t="s">
        <v>182</v>
      </c>
      <c r="AQ25" s="88"/>
      <c r="AR25" s="89"/>
      <c r="AS25" s="855"/>
    </row>
    <row r="26" spans="1:45" ht="87" customHeight="1" x14ac:dyDescent="0.25">
      <c r="A26" s="71" t="s">
        <v>190</v>
      </c>
      <c r="B26" s="72" t="s">
        <v>181</v>
      </c>
      <c r="C26" s="72">
        <v>0</v>
      </c>
      <c r="D26" s="72">
        <v>1</v>
      </c>
      <c r="E26" s="74">
        <v>0</v>
      </c>
      <c r="F26" s="74">
        <v>22</v>
      </c>
      <c r="G26" s="74"/>
      <c r="H26" s="74"/>
      <c r="I26" s="76" t="s">
        <v>189</v>
      </c>
      <c r="J26" s="471">
        <f t="shared" si="26"/>
        <v>1</v>
      </c>
      <c r="K26" s="614" t="s">
        <v>1520</v>
      </c>
      <c r="L26" s="375">
        <v>44925</v>
      </c>
      <c r="M26" s="78" t="s">
        <v>1399</v>
      </c>
      <c r="N26" s="72"/>
      <c r="O26" s="791"/>
      <c r="P26" s="792"/>
      <c r="Q26" s="458" t="s">
        <v>1379</v>
      </c>
      <c r="R26" s="384">
        <v>8557322.6600000001</v>
      </c>
      <c r="S26" s="375">
        <v>44925</v>
      </c>
      <c r="T26" s="93"/>
      <c r="U26" s="80">
        <v>3</v>
      </c>
      <c r="V26" s="80">
        <f t="shared" ref="V26:V27" si="32">SUM(E26:G26)</f>
        <v>22</v>
      </c>
      <c r="W26" s="76">
        <f t="shared" si="28"/>
        <v>1</v>
      </c>
      <c r="X26" s="81">
        <v>0.16</v>
      </c>
      <c r="Y26" s="75">
        <v>0.2</v>
      </c>
      <c r="Z26" s="82">
        <v>10000000</v>
      </c>
      <c r="AA26" s="83"/>
      <c r="AB26" s="439">
        <v>9256798.6600000001</v>
      </c>
      <c r="AC26" s="84">
        <f t="shared" si="2"/>
        <v>0.92567986599999996</v>
      </c>
      <c r="AD26" s="439">
        <v>8823362.6600000001</v>
      </c>
      <c r="AE26" s="148">
        <f t="shared" si="3"/>
        <v>0.88233626600000004</v>
      </c>
      <c r="AF26" s="85">
        <f t="shared" si="4"/>
        <v>433436</v>
      </c>
      <c r="AG26" s="85"/>
      <c r="AH26" s="85"/>
      <c r="AI26" s="75" t="e">
        <f t="shared" si="24"/>
        <v>#DIV/0!</v>
      </c>
      <c r="AJ26" s="82">
        <v>200000000</v>
      </c>
      <c r="AK26" s="77">
        <f t="shared" si="29"/>
        <v>9256798.6600000001</v>
      </c>
      <c r="AL26" s="86">
        <f t="shared" si="8"/>
        <v>4.62839933E-2</v>
      </c>
      <c r="AM26" s="83"/>
      <c r="AN26" s="83" t="s">
        <v>66</v>
      </c>
      <c r="AO26" s="77"/>
      <c r="AP26" s="87" t="s">
        <v>182</v>
      </c>
      <c r="AQ26" s="88"/>
      <c r="AR26" s="89"/>
      <c r="AS26" s="855"/>
    </row>
    <row r="27" spans="1:45" ht="75" customHeight="1" x14ac:dyDescent="0.25">
      <c r="A27" s="71" t="s">
        <v>191</v>
      </c>
      <c r="B27" s="72" t="s">
        <v>181</v>
      </c>
      <c r="C27" s="72">
        <v>1</v>
      </c>
      <c r="D27" s="72">
        <v>1</v>
      </c>
      <c r="E27" s="74">
        <v>1</v>
      </c>
      <c r="F27" s="74">
        <v>23</v>
      </c>
      <c r="G27" s="74"/>
      <c r="H27" s="74"/>
      <c r="I27" s="76">
        <f>IF((E27+G27)/C27&gt;=100%,100%,(E27+G27)/C27)</f>
        <v>1</v>
      </c>
      <c r="J27" s="471">
        <f t="shared" si="26"/>
        <v>1</v>
      </c>
      <c r="K27" s="614" t="s">
        <v>1520</v>
      </c>
      <c r="L27" s="375">
        <v>44925</v>
      </c>
      <c r="M27" s="780" t="s">
        <v>1399</v>
      </c>
      <c r="N27" s="72"/>
      <c r="O27" s="791"/>
      <c r="P27" s="792"/>
      <c r="Q27" s="458" t="s">
        <v>1379</v>
      </c>
      <c r="R27" s="384">
        <v>325178261.07999998</v>
      </c>
      <c r="S27" s="375">
        <v>44925</v>
      </c>
      <c r="T27" s="93"/>
      <c r="U27" s="80">
        <v>4</v>
      </c>
      <c r="V27" s="80">
        <f t="shared" si="32"/>
        <v>24</v>
      </c>
      <c r="W27" s="76">
        <f t="shared" si="28"/>
        <v>1</v>
      </c>
      <c r="X27" s="81">
        <v>0.28999999999999998</v>
      </c>
      <c r="Y27" s="75">
        <v>0.2</v>
      </c>
      <c r="Z27" s="82">
        <v>380000000</v>
      </c>
      <c r="AA27" s="83"/>
      <c r="AB27" s="439">
        <v>351758349.07999998</v>
      </c>
      <c r="AC27" s="84">
        <f t="shared" si="2"/>
        <v>0.92567986599999996</v>
      </c>
      <c r="AD27" s="439">
        <v>335287781.07999998</v>
      </c>
      <c r="AE27" s="148">
        <f t="shared" si="3"/>
        <v>0.88233626599999992</v>
      </c>
      <c r="AF27" s="85">
        <f t="shared" si="4"/>
        <v>16470568</v>
      </c>
      <c r="AG27" s="85"/>
      <c r="AH27" s="85"/>
      <c r="AI27" s="75" t="e">
        <f t="shared" si="24"/>
        <v>#DIV/0!</v>
      </c>
      <c r="AJ27" s="82">
        <v>627714285.74000001</v>
      </c>
      <c r="AK27" s="77">
        <f t="shared" si="29"/>
        <v>351758349.07999998</v>
      </c>
      <c r="AL27" s="86">
        <f t="shared" si="8"/>
        <v>0.56037970948091298</v>
      </c>
      <c r="AM27" s="83"/>
      <c r="AN27" s="83" t="s">
        <v>66</v>
      </c>
      <c r="AO27" s="77"/>
      <c r="AP27" s="87" t="s">
        <v>156</v>
      </c>
      <c r="AQ27" s="88"/>
      <c r="AR27" s="89"/>
      <c r="AS27" s="856"/>
    </row>
    <row r="28" spans="1:45" ht="37.5" customHeight="1" x14ac:dyDescent="0.25">
      <c r="A28" s="95" t="s">
        <v>192</v>
      </c>
      <c r="B28" s="96"/>
      <c r="C28" s="97"/>
      <c r="D28" s="97"/>
      <c r="E28" s="97"/>
      <c r="F28" s="97"/>
      <c r="G28" s="97"/>
      <c r="H28" s="97"/>
      <c r="I28" s="98">
        <f>+(I32*50%)+(I33*50%)</f>
        <v>1</v>
      </c>
      <c r="J28" s="98">
        <f>+SUMPRODUCT(J29:J33,Y29:Y33)</f>
        <v>0.4</v>
      </c>
      <c r="K28" s="475"/>
      <c r="L28" s="95"/>
      <c r="M28" s="96"/>
      <c r="N28" s="96"/>
      <c r="O28" s="96"/>
      <c r="P28" s="80"/>
      <c r="Q28" s="100"/>
      <c r="R28" s="385">
        <f>'Anexo 2 Matriz Inf Gastos'!AB62</f>
        <v>71426053</v>
      </c>
      <c r="S28" s="95"/>
      <c r="T28" s="99"/>
      <c r="U28" s="100"/>
      <c r="V28" s="100"/>
      <c r="W28" s="98">
        <f>+SUMPRODUCT(W29:W33,X29:X33)</f>
        <v>0.25466666666666665</v>
      </c>
      <c r="X28" s="98">
        <v>0.1</v>
      </c>
      <c r="Y28" s="98">
        <v>0.1</v>
      </c>
      <c r="Z28" s="96">
        <f>'Anexo 2 Matriz Inf Gastos'!Y62</f>
        <v>300000000</v>
      </c>
      <c r="AA28" s="96">
        <f>SUM(AA29:AA33)</f>
        <v>0</v>
      </c>
      <c r="AB28" s="385">
        <f>'Anexo 2 Matriz Inf Gastos'!Z62</f>
        <v>80426000</v>
      </c>
      <c r="AC28" s="101">
        <f t="shared" si="2"/>
        <v>0.26808666666666664</v>
      </c>
      <c r="AD28" s="385">
        <f>'Anexo 2 Matriz Inf Gastos'!AA62</f>
        <v>80426000</v>
      </c>
      <c r="AE28" s="405">
        <f t="shared" si="3"/>
        <v>0.26808666666666664</v>
      </c>
      <c r="AF28" s="102">
        <f t="shared" si="4"/>
        <v>0</v>
      </c>
      <c r="AG28" s="102"/>
      <c r="AH28" s="102"/>
      <c r="AI28" s="98" t="e">
        <f t="shared" si="24"/>
        <v>#DIV/0!</v>
      </c>
      <c r="AJ28" s="96">
        <f>SUM(AJ29:AJ33)</f>
        <v>1000000000</v>
      </c>
      <c r="AK28" s="96">
        <f t="shared" si="29"/>
        <v>80426000</v>
      </c>
      <c r="AL28" s="98">
        <f t="shared" si="8"/>
        <v>8.0425999999999997E-2</v>
      </c>
      <c r="AM28" s="96"/>
      <c r="AN28" s="96" t="s">
        <v>66</v>
      </c>
      <c r="AO28" s="96"/>
      <c r="AP28" s="96"/>
      <c r="AQ28" s="104"/>
      <c r="AR28" s="105"/>
      <c r="AS28" s="106"/>
    </row>
    <row r="29" spans="1:45" ht="48" customHeight="1" x14ac:dyDescent="0.25">
      <c r="A29" s="71" t="s">
        <v>193</v>
      </c>
      <c r="B29" s="72" t="s">
        <v>194</v>
      </c>
      <c r="C29" s="109">
        <v>0</v>
      </c>
      <c r="D29" s="109">
        <v>1</v>
      </c>
      <c r="E29" s="74">
        <v>0</v>
      </c>
      <c r="F29" s="74">
        <v>1</v>
      </c>
      <c r="G29" s="74"/>
      <c r="H29" s="74"/>
      <c r="I29" s="76" t="s">
        <v>189</v>
      </c>
      <c r="J29" s="75">
        <f t="shared" ref="J29:J30" si="33">IF(F29/D29&gt;=100%,100%,F29/D29)</f>
        <v>1</v>
      </c>
      <c r="K29" s="90" t="s">
        <v>1666</v>
      </c>
      <c r="L29" s="375">
        <v>44925</v>
      </c>
      <c r="M29" s="780" t="s">
        <v>1403</v>
      </c>
      <c r="N29" s="72" t="s">
        <v>1400</v>
      </c>
      <c r="O29" s="782"/>
      <c r="P29" s="793"/>
      <c r="Q29" s="80" t="s">
        <v>1377</v>
      </c>
      <c r="R29" s="384">
        <v>35713026.5</v>
      </c>
      <c r="S29" s="375">
        <v>44925</v>
      </c>
      <c r="T29" s="79"/>
      <c r="U29" s="80">
        <v>3</v>
      </c>
      <c r="V29" s="80">
        <f t="shared" ref="V29:V31" si="34">SUM(E29:G29)</f>
        <v>1</v>
      </c>
      <c r="W29" s="76">
        <f t="shared" ref="W29:W33" si="35">IF(V29/U29&gt;=100%,100%,V29/U29)</f>
        <v>0.33333333333333331</v>
      </c>
      <c r="X29" s="81">
        <v>0.28999999999999998</v>
      </c>
      <c r="Y29" s="75">
        <v>0.3</v>
      </c>
      <c r="Z29" s="82">
        <v>150000000</v>
      </c>
      <c r="AA29" s="83"/>
      <c r="AB29" s="439">
        <v>40212999.999999993</v>
      </c>
      <c r="AC29" s="84">
        <f t="shared" si="2"/>
        <v>0.26808666666666664</v>
      </c>
      <c r="AD29" s="439">
        <v>40213000</v>
      </c>
      <c r="AE29" s="148">
        <f t="shared" si="3"/>
        <v>0.26808666666666664</v>
      </c>
      <c r="AF29" s="85">
        <f t="shared" si="4"/>
        <v>0</v>
      </c>
      <c r="AG29" s="85"/>
      <c r="AH29" s="85"/>
      <c r="AI29" s="75" t="e">
        <f t="shared" si="24"/>
        <v>#DIV/0!</v>
      </c>
      <c r="AJ29" s="82">
        <v>155000000</v>
      </c>
      <c r="AK29" s="77">
        <f t="shared" si="29"/>
        <v>40212999.999999993</v>
      </c>
      <c r="AL29" s="86">
        <f t="shared" si="8"/>
        <v>0.25943870967741933</v>
      </c>
      <c r="AM29" s="83"/>
      <c r="AN29" s="83" t="s">
        <v>66</v>
      </c>
      <c r="AO29" s="77" t="s">
        <v>93</v>
      </c>
      <c r="AP29" s="87" t="s">
        <v>196</v>
      </c>
      <c r="AQ29" s="88"/>
      <c r="AR29" s="89"/>
      <c r="AS29" s="880" t="s">
        <v>197</v>
      </c>
    </row>
    <row r="30" spans="1:45" ht="41.25" customHeight="1" x14ac:dyDescent="0.25">
      <c r="A30" s="71" t="s">
        <v>198</v>
      </c>
      <c r="B30" s="72" t="s">
        <v>199</v>
      </c>
      <c r="C30" s="109">
        <v>0</v>
      </c>
      <c r="D30" s="109">
        <v>1</v>
      </c>
      <c r="E30" s="74">
        <v>0</v>
      </c>
      <c r="F30" s="74">
        <v>0</v>
      </c>
      <c r="G30" s="74"/>
      <c r="H30" s="74"/>
      <c r="I30" s="76" t="s">
        <v>189</v>
      </c>
      <c r="J30" s="75">
        <f t="shared" si="33"/>
        <v>0</v>
      </c>
      <c r="K30" s="90" t="s">
        <v>200</v>
      </c>
      <c r="L30" s="375">
        <v>44925</v>
      </c>
      <c r="M30" s="780" t="s">
        <v>1403</v>
      </c>
      <c r="N30" s="72" t="s">
        <v>1400</v>
      </c>
      <c r="O30" s="782"/>
      <c r="P30" s="793"/>
      <c r="Q30" s="80" t="s">
        <v>1377</v>
      </c>
      <c r="R30" s="384">
        <v>4761736.8666666662</v>
      </c>
      <c r="S30" s="375">
        <v>44925</v>
      </c>
      <c r="T30" s="79"/>
      <c r="U30" s="80">
        <v>3</v>
      </c>
      <c r="V30" s="80">
        <f t="shared" si="34"/>
        <v>0</v>
      </c>
      <c r="W30" s="76">
        <f t="shared" si="35"/>
        <v>0</v>
      </c>
      <c r="X30" s="81">
        <v>0.21</v>
      </c>
      <c r="Y30" s="75">
        <v>0.3</v>
      </c>
      <c r="Z30" s="82">
        <v>20000000</v>
      </c>
      <c r="AA30" s="83"/>
      <c r="AB30" s="439">
        <v>5361733.333333333</v>
      </c>
      <c r="AC30" s="84">
        <f t="shared" si="2"/>
        <v>0.26808666666666664</v>
      </c>
      <c r="AD30" s="439">
        <v>5361733.333333333</v>
      </c>
      <c r="AE30" s="148">
        <f t="shared" si="3"/>
        <v>0.26808666666666664</v>
      </c>
      <c r="AF30" s="85">
        <f t="shared" si="4"/>
        <v>0</v>
      </c>
      <c r="AG30" s="85"/>
      <c r="AH30" s="85"/>
      <c r="AI30" s="75" t="e">
        <f t="shared" si="24"/>
        <v>#DIV/0!</v>
      </c>
      <c r="AJ30" s="82">
        <v>530000000</v>
      </c>
      <c r="AK30" s="77">
        <f t="shared" si="29"/>
        <v>5361733.333333333</v>
      </c>
      <c r="AL30" s="86">
        <f t="shared" si="8"/>
        <v>1.0116477987421383E-2</v>
      </c>
      <c r="AM30" s="83"/>
      <c r="AN30" s="83" t="s">
        <v>68</v>
      </c>
      <c r="AO30" s="77" t="s">
        <v>93</v>
      </c>
      <c r="AP30" s="87" t="s">
        <v>201</v>
      </c>
      <c r="AQ30" s="88"/>
      <c r="AR30" s="89"/>
      <c r="AS30" s="855"/>
    </row>
    <row r="31" spans="1:45" ht="26.25" customHeight="1" x14ac:dyDescent="0.25">
      <c r="A31" s="71" t="s">
        <v>202</v>
      </c>
      <c r="B31" s="72" t="s">
        <v>203</v>
      </c>
      <c r="C31" s="81">
        <v>0</v>
      </c>
      <c r="D31" s="81">
        <v>0.2</v>
      </c>
      <c r="E31" s="75">
        <v>0</v>
      </c>
      <c r="F31" s="75">
        <v>0</v>
      </c>
      <c r="G31" s="74"/>
      <c r="H31" s="74"/>
      <c r="I31" s="76" t="s">
        <v>189</v>
      </c>
      <c r="J31" s="76">
        <v>0</v>
      </c>
      <c r="K31" s="90" t="s">
        <v>1497</v>
      </c>
      <c r="L31" s="375">
        <v>44925</v>
      </c>
      <c r="M31" s="780" t="s">
        <v>1403</v>
      </c>
      <c r="N31" s="781"/>
      <c r="O31" s="77"/>
      <c r="P31" s="793" t="s">
        <v>1610</v>
      </c>
      <c r="Q31" s="80" t="s">
        <v>1377</v>
      </c>
      <c r="R31" s="384">
        <v>30951289.633333329</v>
      </c>
      <c r="S31" s="375">
        <v>44925</v>
      </c>
      <c r="T31" s="79"/>
      <c r="U31" s="75">
        <v>1</v>
      </c>
      <c r="V31" s="75">
        <f t="shared" si="34"/>
        <v>0</v>
      </c>
      <c r="W31" s="76">
        <f t="shared" si="35"/>
        <v>0</v>
      </c>
      <c r="X31" s="81">
        <v>7.0000000000000007E-2</v>
      </c>
      <c r="Y31" s="75">
        <v>0.3</v>
      </c>
      <c r="Z31" s="114">
        <v>130000000</v>
      </c>
      <c r="AA31" s="83"/>
      <c r="AB31" s="439">
        <v>34851266.666666664</v>
      </c>
      <c r="AC31" s="84">
        <f t="shared" si="2"/>
        <v>0.26808666666666664</v>
      </c>
      <c r="AD31" s="439">
        <v>34851266.666666664</v>
      </c>
      <c r="AE31" s="148">
        <f t="shared" si="3"/>
        <v>0.26808666666666664</v>
      </c>
      <c r="AF31" s="85">
        <f t="shared" si="4"/>
        <v>0</v>
      </c>
      <c r="AG31" s="85"/>
      <c r="AH31" s="85"/>
      <c r="AI31" s="75" t="e">
        <f t="shared" si="24"/>
        <v>#DIV/0!</v>
      </c>
      <c r="AJ31" s="114">
        <v>15000000</v>
      </c>
      <c r="AK31" s="77">
        <f t="shared" si="29"/>
        <v>34851266.666666664</v>
      </c>
      <c r="AL31" s="86">
        <f t="shared" si="8"/>
        <v>2.3234177777777778</v>
      </c>
      <c r="AM31" s="83"/>
      <c r="AN31" s="83"/>
      <c r="AO31" s="77" t="s">
        <v>93</v>
      </c>
      <c r="AP31" s="87" t="s">
        <v>201</v>
      </c>
      <c r="AQ31" s="88"/>
      <c r="AR31" s="89"/>
      <c r="AS31" s="856"/>
    </row>
    <row r="32" spans="1:45" ht="95.25" customHeight="1" x14ac:dyDescent="0.25">
      <c r="A32" s="71" t="s">
        <v>204</v>
      </c>
      <c r="B32" s="72" t="s">
        <v>205</v>
      </c>
      <c r="C32" s="81">
        <v>1</v>
      </c>
      <c r="D32" s="81">
        <v>1</v>
      </c>
      <c r="E32" s="75">
        <v>1</v>
      </c>
      <c r="F32" s="75">
        <v>1</v>
      </c>
      <c r="G32" s="74"/>
      <c r="H32" s="470"/>
      <c r="I32" s="76">
        <f t="shared" ref="I32:I33" si="36">IF((E32+G32)/C32&gt;=100%,100%,(E32+G32)/C32)</f>
        <v>1</v>
      </c>
      <c r="J32" s="75">
        <f>IF(F32/D32&gt;=100%,100%,F32/D32)</f>
        <v>1</v>
      </c>
      <c r="K32" s="90" t="s">
        <v>1521</v>
      </c>
      <c r="L32" s="375">
        <v>44925</v>
      </c>
      <c r="M32" s="780" t="s">
        <v>1403</v>
      </c>
      <c r="N32" s="72" t="s">
        <v>1400</v>
      </c>
      <c r="O32" s="782"/>
      <c r="P32" s="793"/>
      <c r="Q32" s="80" t="s">
        <v>1377</v>
      </c>
      <c r="R32" s="384"/>
      <c r="S32" s="375">
        <v>44925</v>
      </c>
      <c r="T32" s="79"/>
      <c r="U32" s="75">
        <v>1</v>
      </c>
      <c r="V32" s="107">
        <f>SUM(E32:G32)/4</f>
        <v>0.5</v>
      </c>
      <c r="W32" s="108">
        <f t="shared" si="35"/>
        <v>0.5</v>
      </c>
      <c r="X32" s="81">
        <v>0.24</v>
      </c>
      <c r="Y32" s="75">
        <v>0.1</v>
      </c>
      <c r="Z32" s="82">
        <v>0</v>
      </c>
      <c r="AA32" s="83"/>
      <c r="AB32" s="439">
        <v>0</v>
      </c>
      <c r="AC32" s="84">
        <v>0</v>
      </c>
      <c r="AD32" s="439">
        <v>0</v>
      </c>
      <c r="AE32" s="148">
        <v>0</v>
      </c>
      <c r="AF32" s="85">
        <f t="shared" si="4"/>
        <v>0</v>
      </c>
      <c r="AG32" s="85"/>
      <c r="AH32" s="85"/>
      <c r="AI32" s="75" t="e">
        <f t="shared" si="24"/>
        <v>#DIV/0!</v>
      </c>
      <c r="AJ32" s="82">
        <v>130000000</v>
      </c>
      <c r="AK32" s="77">
        <f t="shared" si="29"/>
        <v>0</v>
      </c>
      <c r="AL32" s="86">
        <f t="shared" si="8"/>
        <v>0</v>
      </c>
      <c r="AM32" s="83"/>
      <c r="AN32" s="83" t="s">
        <v>66</v>
      </c>
      <c r="AO32" s="77" t="s">
        <v>93</v>
      </c>
      <c r="AP32" s="87" t="s">
        <v>201</v>
      </c>
      <c r="AQ32" s="88"/>
      <c r="AR32" s="89"/>
      <c r="AS32" s="880" t="s">
        <v>206</v>
      </c>
    </row>
    <row r="33" spans="1:45" ht="47.25" hidden="1" customHeight="1" x14ac:dyDescent="0.25">
      <c r="A33" s="71" t="s">
        <v>207</v>
      </c>
      <c r="B33" s="72" t="s">
        <v>208</v>
      </c>
      <c r="C33" s="81">
        <v>0.2</v>
      </c>
      <c r="D33" s="81"/>
      <c r="E33" s="75">
        <v>0.2</v>
      </c>
      <c r="F33" s="75"/>
      <c r="G33" s="74"/>
      <c r="H33" s="826"/>
      <c r="I33" s="76">
        <f t="shared" si="36"/>
        <v>1</v>
      </c>
      <c r="J33" s="76"/>
      <c r="K33" s="474"/>
      <c r="L33" s="375">
        <v>44925</v>
      </c>
      <c r="M33" s="78"/>
      <c r="N33" s="72"/>
      <c r="O33" s="77"/>
      <c r="P33" s="77"/>
      <c r="Q33" s="80"/>
      <c r="R33" s="384"/>
      <c r="S33" s="375">
        <v>44925</v>
      </c>
      <c r="T33" s="79"/>
      <c r="U33" s="75">
        <v>1</v>
      </c>
      <c r="V33" s="107">
        <f>SUM(E33:G33)</f>
        <v>0.2</v>
      </c>
      <c r="W33" s="76">
        <f t="shared" si="35"/>
        <v>0.2</v>
      </c>
      <c r="X33" s="81">
        <v>0.19</v>
      </c>
      <c r="Y33" s="75">
        <v>0</v>
      </c>
      <c r="Z33" s="82"/>
      <c r="AA33" s="83"/>
      <c r="AB33" s="439"/>
      <c r="AC33" s="84" t="e">
        <f t="shared" si="2"/>
        <v>#DIV/0!</v>
      </c>
      <c r="AD33" s="439"/>
      <c r="AE33" s="148" t="e">
        <f t="shared" si="3"/>
        <v>#DIV/0!</v>
      </c>
      <c r="AF33" s="85">
        <f t="shared" si="4"/>
        <v>0</v>
      </c>
      <c r="AG33" s="85"/>
      <c r="AH33" s="85"/>
      <c r="AI33" s="75" t="e">
        <f t="shared" si="24"/>
        <v>#DIV/0!</v>
      </c>
      <c r="AJ33" s="82">
        <v>170000000</v>
      </c>
      <c r="AK33" s="77">
        <f t="shared" si="29"/>
        <v>0</v>
      </c>
      <c r="AL33" s="86">
        <f t="shared" si="8"/>
        <v>0</v>
      </c>
      <c r="AM33" s="83"/>
      <c r="AN33" s="83" t="s">
        <v>66</v>
      </c>
      <c r="AO33" s="77"/>
      <c r="AP33" s="87" t="s">
        <v>201</v>
      </c>
      <c r="AQ33" s="88"/>
      <c r="AR33" s="89"/>
      <c r="AS33" s="856"/>
    </row>
    <row r="34" spans="1:45" ht="44.25" customHeight="1" x14ac:dyDescent="0.25">
      <c r="A34" s="60" t="s">
        <v>209</v>
      </c>
      <c r="B34" s="61"/>
      <c r="C34" s="62"/>
      <c r="D34" s="62"/>
      <c r="E34" s="62"/>
      <c r="F34" s="62"/>
      <c r="G34" s="62"/>
      <c r="H34" s="62"/>
      <c r="I34" s="63">
        <f>+(I35*20%)+(I37*20%)+(I38*30%)+(I39*30%)</f>
        <v>1</v>
      </c>
      <c r="J34" s="63">
        <f>+SUMPRODUCT(J35:J39,Y35:Y39)</f>
        <v>0.4</v>
      </c>
      <c r="K34" s="472"/>
      <c r="L34" s="375">
        <v>44925</v>
      </c>
      <c r="M34" s="115"/>
      <c r="N34" s="115"/>
      <c r="O34" s="115"/>
      <c r="P34" s="80"/>
      <c r="Q34" s="65"/>
      <c r="R34" s="386">
        <f>'Anexo 2 Matriz Inf Gastos'!AB66</f>
        <v>172128605</v>
      </c>
      <c r="S34" s="375">
        <v>44925</v>
      </c>
      <c r="T34" s="116"/>
      <c r="U34" s="65"/>
      <c r="V34" s="65"/>
      <c r="W34" s="28">
        <f>+SUMPRODUCT(W35:W39,X35:X39)</f>
        <v>0.39277777777777778</v>
      </c>
      <c r="X34" s="63">
        <v>0.2</v>
      </c>
      <c r="Y34" s="63">
        <v>0.2</v>
      </c>
      <c r="Z34" s="61">
        <f>'Anexo 2 Matriz Inf Gastos'!Y66</f>
        <v>400000000</v>
      </c>
      <c r="AA34" s="61">
        <v>415981055</v>
      </c>
      <c r="AB34" s="386">
        <f>'Anexo 2 Matriz Inf Gastos'!Z66</f>
        <v>396862738</v>
      </c>
      <c r="AC34" s="66">
        <f t="shared" si="2"/>
        <v>0.99215684500000001</v>
      </c>
      <c r="AD34" s="386">
        <f>'Anexo 2 Matriz Inf Gastos'!AA66</f>
        <v>179550605</v>
      </c>
      <c r="AE34" s="406">
        <f t="shared" si="3"/>
        <v>0.44887651249999999</v>
      </c>
      <c r="AF34" s="67">
        <f t="shared" si="4"/>
        <v>217312133</v>
      </c>
      <c r="AG34" s="67">
        <v>35000000</v>
      </c>
      <c r="AH34" s="67">
        <v>35000000</v>
      </c>
      <c r="AI34" s="63">
        <f t="shared" si="24"/>
        <v>1</v>
      </c>
      <c r="AJ34" s="61">
        <f>SUM(AJ35:AJ39)</f>
        <v>1700000000</v>
      </c>
      <c r="AK34" s="61">
        <f t="shared" si="29"/>
        <v>812843793</v>
      </c>
      <c r="AL34" s="63">
        <f t="shared" si="8"/>
        <v>0.47814340764705882</v>
      </c>
      <c r="AM34" s="61"/>
      <c r="AN34" s="61" t="s">
        <v>66</v>
      </c>
      <c r="AO34" s="61"/>
      <c r="AP34" s="61"/>
      <c r="AQ34" s="68"/>
      <c r="AR34" s="69"/>
      <c r="AS34" s="70"/>
    </row>
    <row r="35" spans="1:45" ht="161.25" customHeight="1" x14ac:dyDescent="0.25">
      <c r="A35" s="71" t="s">
        <v>210</v>
      </c>
      <c r="B35" s="72" t="s">
        <v>211</v>
      </c>
      <c r="C35" s="109">
        <v>1</v>
      </c>
      <c r="D35" s="109">
        <v>2</v>
      </c>
      <c r="E35" s="74">
        <v>1</v>
      </c>
      <c r="F35" s="74">
        <v>0</v>
      </c>
      <c r="G35" s="74"/>
      <c r="H35" s="470"/>
      <c r="I35" s="76">
        <f>IF((E35+G35)/C35&gt;=100%,100%,(E35+G35)/C35)</f>
        <v>1</v>
      </c>
      <c r="J35" s="76">
        <f>IF(F35/D35&gt;=100%,100%,F35/D35)</f>
        <v>0</v>
      </c>
      <c r="K35" s="90" t="s">
        <v>1522</v>
      </c>
      <c r="L35" s="375">
        <v>44925</v>
      </c>
      <c r="M35" s="794" t="s">
        <v>1399</v>
      </c>
      <c r="N35" s="72"/>
      <c r="O35" s="836"/>
      <c r="P35" s="461" t="s">
        <v>1612</v>
      </c>
      <c r="Q35" s="80" t="s">
        <v>1380</v>
      </c>
      <c r="R35" s="384">
        <v>92591419.201599985</v>
      </c>
      <c r="S35" s="375">
        <v>44925</v>
      </c>
      <c r="T35" s="93"/>
      <c r="U35" s="80">
        <v>6</v>
      </c>
      <c r="V35" s="80">
        <f t="shared" ref="V35:V36" si="37">SUM(E35:G35)</f>
        <v>1</v>
      </c>
      <c r="W35" s="76">
        <f t="shared" ref="W35:W39" si="38">IF(V35/U35&gt;=100%,100%,V35/U35)</f>
        <v>0.16666666666666666</v>
      </c>
      <c r="X35" s="81">
        <v>0.4</v>
      </c>
      <c r="Y35" s="75">
        <v>0.5</v>
      </c>
      <c r="Z35" s="82">
        <v>215168000</v>
      </c>
      <c r="AA35" s="83"/>
      <c r="AB35" s="439">
        <v>213480404.02496001</v>
      </c>
      <c r="AC35" s="84">
        <f t="shared" si="2"/>
        <v>0.99215684500000001</v>
      </c>
      <c r="AD35" s="439">
        <v>96583861.441599995</v>
      </c>
      <c r="AE35" s="148">
        <f t="shared" si="3"/>
        <v>0.44887651249999999</v>
      </c>
      <c r="AF35" s="85">
        <f t="shared" si="4"/>
        <v>116896542.58336002</v>
      </c>
      <c r="AG35" s="85"/>
      <c r="AH35" s="85"/>
      <c r="AI35" s="75" t="e">
        <f t="shared" si="24"/>
        <v>#DIV/0!</v>
      </c>
      <c r="AJ35" s="82">
        <v>1230000000</v>
      </c>
      <c r="AK35" s="77">
        <f t="shared" si="29"/>
        <v>213480404.02496001</v>
      </c>
      <c r="AL35" s="86">
        <f t="shared" si="8"/>
        <v>0.17356130408533335</v>
      </c>
      <c r="AM35" s="83"/>
      <c r="AN35" s="83" t="s">
        <v>66</v>
      </c>
      <c r="AO35" s="77" t="s">
        <v>81</v>
      </c>
      <c r="AP35" s="87" t="s">
        <v>212</v>
      </c>
      <c r="AQ35" s="88"/>
      <c r="AR35" s="89"/>
      <c r="AS35" s="117" t="s">
        <v>213</v>
      </c>
    </row>
    <row r="36" spans="1:45" ht="65.25" hidden="1" customHeight="1" x14ac:dyDescent="0.25">
      <c r="A36" s="118" t="s">
        <v>214</v>
      </c>
      <c r="B36" s="72" t="s">
        <v>215</v>
      </c>
      <c r="C36" s="109">
        <v>1</v>
      </c>
      <c r="D36" s="109"/>
      <c r="E36" s="74">
        <v>0</v>
      </c>
      <c r="F36" s="74"/>
      <c r="G36" s="74"/>
      <c r="H36" s="470">
        <v>1</v>
      </c>
      <c r="I36" s="76" t="s">
        <v>189</v>
      </c>
      <c r="J36" s="76"/>
      <c r="K36" s="90" t="s">
        <v>1664</v>
      </c>
      <c r="L36" s="375"/>
      <c r="M36" s="780"/>
      <c r="N36" s="781"/>
      <c r="O36" s="782"/>
      <c r="P36" s="793"/>
      <c r="Q36" s="80" t="s">
        <v>1380</v>
      </c>
      <c r="R36" s="384">
        <v>0</v>
      </c>
      <c r="S36" s="375"/>
      <c r="T36" s="93"/>
      <c r="U36" s="80">
        <v>1</v>
      </c>
      <c r="V36" s="80">
        <f t="shared" si="37"/>
        <v>0</v>
      </c>
      <c r="W36" s="76">
        <f t="shared" si="38"/>
        <v>0</v>
      </c>
      <c r="X36" s="81">
        <v>0.05</v>
      </c>
      <c r="Y36" s="75">
        <v>0</v>
      </c>
      <c r="Z36" s="82"/>
      <c r="AA36" s="83"/>
      <c r="AB36" s="439">
        <v>0</v>
      </c>
      <c r="AC36" s="84" t="e">
        <f t="shared" si="2"/>
        <v>#DIV/0!</v>
      </c>
      <c r="AD36" s="439">
        <v>0</v>
      </c>
      <c r="AE36" s="148" t="e">
        <f t="shared" si="3"/>
        <v>#DIV/0!</v>
      </c>
      <c r="AF36" s="85">
        <f t="shared" si="4"/>
        <v>0</v>
      </c>
      <c r="AG36" s="85"/>
      <c r="AH36" s="85"/>
      <c r="AI36" s="75" t="e">
        <f t="shared" si="24"/>
        <v>#DIV/0!</v>
      </c>
      <c r="AJ36" s="82">
        <v>20000000</v>
      </c>
      <c r="AK36" s="77">
        <f t="shared" si="29"/>
        <v>0</v>
      </c>
      <c r="AL36" s="86">
        <f t="shared" si="8"/>
        <v>0</v>
      </c>
      <c r="AM36" s="83"/>
      <c r="AN36" s="83" t="s">
        <v>66</v>
      </c>
      <c r="AO36" s="77"/>
      <c r="AP36" s="94"/>
      <c r="AQ36" s="88"/>
      <c r="AR36" s="89"/>
      <c r="AS36" s="117" t="s">
        <v>216</v>
      </c>
    </row>
    <row r="37" spans="1:45" ht="135.75" customHeight="1" x14ac:dyDescent="0.25">
      <c r="A37" s="71" t="s">
        <v>217</v>
      </c>
      <c r="B37" s="72" t="s">
        <v>218</v>
      </c>
      <c r="C37" s="109">
        <v>1</v>
      </c>
      <c r="D37" s="109">
        <v>1</v>
      </c>
      <c r="E37" s="74">
        <v>1</v>
      </c>
      <c r="F37" s="74">
        <v>0</v>
      </c>
      <c r="G37" s="74"/>
      <c r="H37" s="470"/>
      <c r="I37" s="76">
        <f t="shared" ref="I37:I39" si="39">IF((E37+G37)/C37&gt;=100%,100%,(E37+G37)/C37)</f>
        <v>1</v>
      </c>
      <c r="J37" s="76">
        <f t="shared" ref="J37:J39" si="40">IF(F37/D37&gt;=100%,100%,F37/D37)</f>
        <v>0</v>
      </c>
      <c r="K37" s="90" t="s">
        <v>1523</v>
      </c>
      <c r="L37" s="375">
        <v>44925</v>
      </c>
      <c r="M37" s="780" t="s">
        <v>1403</v>
      </c>
      <c r="N37" s="72" t="s">
        <v>1400</v>
      </c>
      <c r="O37" s="782"/>
      <c r="P37" s="793"/>
      <c r="Q37" s="80" t="s">
        <v>1380</v>
      </c>
      <c r="R37" s="384">
        <v>0</v>
      </c>
      <c r="S37" s="375">
        <v>44925</v>
      </c>
      <c r="T37" s="77"/>
      <c r="U37" s="80">
        <v>3</v>
      </c>
      <c r="V37" s="113">
        <f>SUM(E37:G37)/3</f>
        <v>0.33333333333333331</v>
      </c>
      <c r="W37" s="108">
        <f t="shared" si="38"/>
        <v>0.1111111111111111</v>
      </c>
      <c r="X37" s="119">
        <v>0.1</v>
      </c>
      <c r="Y37" s="75">
        <v>0.1</v>
      </c>
      <c r="Z37" s="82">
        <v>0</v>
      </c>
      <c r="AA37" s="83"/>
      <c r="AB37" s="439">
        <v>0</v>
      </c>
      <c r="AC37" s="84">
        <v>0</v>
      </c>
      <c r="AD37" s="439">
        <v>0</v>
      </c>
      <c r="AE37" s="148">
        <v>0</v>
      </c>
      <c r="AF37" s="85">
        <f t="shared" si="4"/>
        <v>0</v>
      </c>
      <c r="AG37" s="85"/>
      <c r="AH37" s="85"/>
      <c r="AI37" s="75" t="e">
        <f t="shared" si="24"/>
        <v>#DIV/0!</v>
      </c>
      <c r="AJ37" s="82">
        <v>173000000</v>
      </c>
      <c r="AK37" s="77">
        <f t="shared" si="29"/>
        <v>0</v>
      </c>
      <c r="AL37" s="86">
        <f t="shared" si="8"/>
        <v>0</v>
      </c>
      <c r="AM37" s="83"/>
      <c r="AN37" s="83" t="s">
        <v>66</v>
      </c>
      <c r="AO37" s="77"/>
      <c r="AP37" s="87" t="s">
        <v>219</v>
      </c>
      <c r="AQ37" s="88"/>
      <c r="AR37" s="89"/>
      <c r="AS37" s="117" t="s">
        <v>213</v>
      </c>
    </row>
    <row r="38" spans="1:45" ht="63" customHeight="1" x14ac:dyDescent="0.25">
      <c r="A38" s="118" t="s">
        <v>220</v>
      </c>
      <c r="B38" s="72" t="s">
        <v>221</v>
      </c>
      <c r="C38" s="120">
        <v>1</v>
      </c>
      <c r="D38" s="120">
        <v>1</v>
      </c>
      <c r="E38" s="74">
        <v>1</v>
      </c>
      <c r="F38" s="74">
        <v>4</v>
      </c>
      <c r="G38" s="74"/>
      <c r="H38" s="74"/>
      <c r="I38" s="76">
        <f t="shared" si="39"/>
        <v>1</v>
      </c>
      <c r="J38" s="76">
        <f t="shared" si="40"/>
        <v>1</v>
      </c>
      <c r="K38" s="90" t="s">
        <v>1477</v>
      </c>
      <c r="L38" s="375">
        <v>44925</v>
      </c>
      <c r="M38" s="780" t="s">
        <v>1403</v>
      </c>
      <c r="N38" s="781" t="s">
        <v>1400</v>
      </c>
      <c r="O38" s="77"/>
      <c r="P38" s="795" t="s">
        <v>1610</v>
      </c>
      <c r="Q38" s="80" t="s">
        <v>1380</v>
      </c>
      <c r="R38" s="384">
        <v>29898738.688499998</v>
      </c>
      <c r="S38" s="375">
        <v>44925</v>
      </c>
      <c r="T38" s="77"/>
      <c r="U38" s="80">
        <v>4</v>
      </c>
      <c r="V38" s="80">
        <f>SUM(E38:G38)</f>
        <v>5</v>
      </c>
      <c r="W38" s="76">
        <f t="shared" si="38"/>
        <v>1</v>
      </c>
      <c r="X38" s="81">
        <v>0.18</v>
      </c>
      <c r="Y38" s="75">
        <v>0.1</v>
      </c>
      <c r="Z38" s="82">
        <v>69480000</v>
      </c>
      <c r="AA38" s="83"/>
      <c r="AB38" s="439">
        <v>68935057.590599999</v>
      </c>
      <c r="AC38" s="84">
        <f t="shared" si="2"/>
        <v>0.99215684500000001</v>
      </c>
      <c r="AD38" s="439">
        <v>31187940.088500001</v>
      </c>
      <c r="AE38" s="148">
        <f t="shared" si="3"/>
        <v>0.44887651249999999</v>
      </c>
      <c r="AF38" s="85">
        <f t="shared" si="4"/>
        <v>37747117.502099998</v>
      </c>
      <c r="AG38" s="85"/>
      <c r="AH38" s="85"/>
      <c r="AI38" s="75" t="e">
        <f t="shared" si="24"/>
        <v>#DIV/0!</v>
      </c>
      <c r="AJ38" s="82">
        <v>130000000</v>
      </c>
      <c r="AK38" s="77">
        <f t="shared" si="29"/>
        <v>68935057.590599999</v>
      </c>
      <c r="AL38" s="86">
        <f t="shared" si="8"/>
        <v>0.53026967377384615</v>
      </c>
      <c r="AM38" s="83"/>
      <c r="AN38" s="83" t="s">
        <v>66</v>
      </c>
      <c r="AO38" s="77"/>
      <c r="AP38" s="94"/>
      <c r="AQ38" s="88"/>
      <c r="AR38" s="89"/>
      <c r="AS38" s="880" t="s">
        <v>216</v>
      </c>
    </row>
    <row r="39" spans="1:45" ht="40.5" customHeight="1" x14ac:dyDescent="0.25">
      <c r="A39" s="71" t="s">
        <v>222</v>
      </c>
      <c r="B39" s="72" t="s">
        <v>223</v>
      </c>
      <c r="C39" s="81">
        <v>1</v>
      </c>
      <c r="D39" s="81">
        <v>1</v>
      </c>
      <c r="E39" s="81">
        <v>1</v>
      </c>
      <c r="F39" s="81">
        <v>1</v>
      </c>
      <c r="G39" s="74"/>
      <c r="H39" s="74"/>
      <c r="I39" s="76">
        <f t="shared" si="39"/>
        <v>1</v>
      </c>
      <c r="J39" s="76">
        <f t="shared" si="40"/>
        <v>1</v>
      </c>
      <c r="K39" s="90" t="s">
        <v>1524</v>
      </c>
      <c r="L39" s="375">
        <v>44925</v>
      </c>
      <c r="M39" s="780" t="s">
        <v>1399</v>
      </c>
      <c r="N39" s="781"/>
      <c r="O39" s="77" t="s">
        <v>1653</v>
      </c>
      <c r="P39" s="785" t="s">
        <v>1612</v>
      </c>
      <c r="Q39" s="80" t="s">
        <v>1380</v>
      </c>
      <c r="R39" s="384">
        <v>49638447.109900005</v>
      </c>
      <c r="S39" s="375">
        <v>44925</v>
      </c>
      <c r="T39" s="93"/>
      <c r="U39" s="75">
        <v>1</v>
      </c>
      <c r="V39" s="107">
        <f>SUM(E39:G39)/4</f>
        <v>0.5</v>
      </c>
      <c r="W39" s="108">
        <f t="shared" si="38"/>
        <v>0.5</v>
      </c>
      <c r="X39" s="81">
        <v>0.27</v>
      </c>
      <c r="Y39" s="75">
        <v>0.3</v>
      </c>
      <c r="Z39" s="82">
        <v>115352000</v>
      </c>
      <c r="AA39" s="83"/>
      <c r="AB39" s="439">
        <v>114447276.38444</v>
      </c>
      <c r="AC39" s="84">
        <f t="shared" si="2"/>
        <v>0.99215684500000001</v>
      </c>
      <c r="AD39" s="439">
        <v>51778803.469900005</v>
      </c>
      <c r="AE39" s="148">
        <f t="shared" si="3"/>
        <v>0.44887651250000005</v>
      </c>
      <c r="AF39" s="85">
        <f t="shared" si="4"/>
        <v>62668472.91454</v>
      </c>
      <c r="AG39" s="85"/>
      <c r="AH39" s="85"/>
      <c r="AI39" s="75" t="e">
        <f t="shared" si="24"/>
        <v>#DIV/0!</v>
      </c>
      <c r="AJ39" s="82">
        <v>147000000</v>
      </c>
      <c r="AK39" s="77">
        <f t="shared" si="29"/>
        <v>114447276.38444</v>
      </c>
      <c r="AL39" s="86">
        <f t="shared" si="8"/>
        <v>0.77855290057442184</v>
      </c>
      <c r="AM39" s="83"/>
      <c r="AN39" s="83" t="s">
        <v>66</v>
      </c>
      <c r="AO39" s="77"/>
      <c r="AP39" s="87" t="s">
        <v>201</v>
      </c>
      <c r="AQ39" s="88"/>
      <c r="AR39" s="89"/>
      <c r="AS39" s="856"/>
    </row>
    <row r="40" spans="1:45" ht="54.75" customHeight="1" x14ac:dyDescent="0.25">
      <c r="A40" s="95" t="s">
        <v>224</v>
      </c>
      <c r="B40" s="96"/>
      <c r="C40" s="97"/>
      <c r="D40" s="97"/>
      <c r="E40" s="97"/>
      <c r="F40" s="97"/>
      <c r="G40" s="97"/>
      <c r="H40" s="97"/>
      <c r="I40" s="121">
        <f>+(I41*10%)+(I42*20%)+(I44*50%)+(I47*10%)+(I48*5%)+(I49*5%)</f>
        <v>1</v>
      </c>
      <c r="J40" s="98">
        <f>+SUMPRODUCT(J41:J49,Y41:Y49)</f>
        <v>1</v>
      </c>
      <c r="K40" s="106"/>
      <c r="L40" s="95"/>
      <c r="M40" s="122"/>
      <c r="N40" s="122"/>
      <c r="O40" s="122"/>
      <c r="P40" s="80"/>
      <c r="Q40" s="100"/>
      <c r="R40" s="385">
        <f>'Anexo 2 Matriz Inf Gastos'!AB70</f>
        <v>46415591</v>
      </c>
      <c r="S40" s="95"/>
      <c r="T40" s="123"/>
      <c r="U40" s="100"/>
      <c r="V40" s="100"/>
      <c r="W40" s="98">
        <f>+SUMPRODUCT(W41:W49,X41:X49)</f>
        <v>0.89000000000000012</v>
      </c>
      <c r="X40" s="98">
        <v>0.2</v>
      </c>
      <c r="Y40" s="98">
        <v>0.2</v>
      </c>
      <c r="Z40" s="96">
        <f>'Anexo 2 Matriz Inf Gastos'!Y70</f>
        <v>2750000000</v>
      </c>
      <c r="AA40" s="96">
        <v>1958460418</v>
      </c>
      <c r="AB40" s="385">
        <f>'Anexo 2 Matriz Inf Gastos'!Z70</f>
        <v>2703373304</v>
      </c>
      <c r="AC40" s="101">
        <f t="shared" si="2"/>
        <v>0.98304483781818186</v>
      </c>
      <c r="AD40" s="385">
        <f>'Anexo 2 Matriz Inf Gastos'!AA70</f>
        <v>46415591</v>
      </c>
      <c r="AE40" s="405">
        <f t="shared" si="3"/>
        <v>1.6878396727272729E-2</v>
      </c>
      <c r="AF40" s="102">
        <f t="shared" si="4"/>
        <v>2656957713</v>
      </c>
      <c r="AG40" s="102">
        <v>1272442749</v>
      </c>
      <c r="AH40" s="102">
        <v>400000000</v>
      </c>
      <c r="AI40" s="98">
        <f t="shared" si="24"/>
        <v>0.31435598993695862</v>
      </c>
      <c r="AJ40" s="96">
        <f>SUM(AJ41:AJ49)</f>
        <v>10100000000.5</v>
      </c>
      <c r="AK40" s="96">
        <f t="shared" si="29"/>
        <v>4661833722</v>
      </c>
      <c r="AL40" s="98">
        <f t="shared" si="8"/>
        <v>0.46156769522467489</v>
      </c>
      <c r="AM40" s="96"/>
      <c r="AN40" s="96" t="s">
        <v>66</v>
      </c>
      <c r="AO40" s="96"/>
      <c r="AP40" s="96"/>
      <c r="AQ40" s="104"/>
      <c r="AR40" s="105"/>
      <c r="AS40" s="106"/>
    </row>
    <row r="41" spans="1:45" ht="60" hidden="1" customHeight="1" x14ac:dyDescent="0.25">
      <c r="A41" s="118" t="s">
        <v>225</v>
      </c>
      <c r="B41" s="72" t="s">
        <v>226</v>
      </c>
      <c r="C41" s="124">
        <v>1</v>
      </c>
      <c r="D41" s="109">
        <v>0</v>
      </c>
      <c r="E41" s="74">
        <v>1</v>
      </c>
      <c r="F41" s="74"/>
      <c r="G41" s="74"/>
      <c r="H41" s="74"/>
      <c r="I41" s="76">
        <f t="shared" ref="I41:I42" si="41">IF((E41+G41)/C41&gt;=100%,100%,(E41+G41)/C41)</f>
        <v>1</v>
      </c>
      <c r="J41" s="76"/>
      <c r="K41" s="474"/>
      <c r="L41" s="172"/>
      <c r="M41" s="78"/>
      <c r="N41" s="72"/>
      <c r="O41" s="77"/>
      <c r="P41" s="77"/>
      <c r="Q41" s="80"/>
      <c r="R41" s="384"/>
      <c r="S41" s="172"/>
      <c r="T41" s="93"/>
      <c r="U41" s="80">
        <v>1</v>
      </c>
      <c r="V41" s="80">
        <f>SUM(E41:G41)</f>
        <v>1</v>
      </c>
      <c r="W41" s="76">
        <f t="shared" ref="W41:W49" si="42">IF(V41/U41&gt;=100%,100%,V41/U41)</f>
        <v>1</v>
      </c>
      <c r="X41" s="81">
        <v>0.03</v>
      </c>
      <c r="Y41" s="75">
        <v>0</v>
      </c>
      <c r="Z41" s="114">
        <v>0</v>
      </c>
      <c r="AA41" s="83"/>
      <c r="AB41" s="439"/>
      <c r="AC41" s="84" t="e">
        <f t="shared" si="2"/>
        <v>#DIV/0!</v>
      </c>
      <c r="AD41" s="439"/>
      <c r="AE41" s="148" t="e">
        <f t="shared" si="3"/>
        <v>#DIV/0!</v>
      </c>
      <c r="AF41" s="85">
        <f t="shared" si="4"/>
        <v>0</v>
      </c>
      <c r="AG41" s="85"/>
      <c r="AH41" s="85"/>
      <c r="AI41" s="75" t="e">
        <f t="shared" si="24"/>
        <v>#DIV/0!</v>
      </c>
      <c r="AJ41" s="114">
        <v>100000000</v>
      </c>
      <c r="AK41" s="77">
        <f t="shared" si="29"/>
        <v>0</v>
      </c>
      <c r="AL41" s="86">
        <f t="shared" si="8"/>
        <v>0</v>
      </c>
      <c r="AM41" s="83"/>
      <c r="AN41" s="83"/>
      <c r="AO41" s="77"/>
      <c r="AP41" s="87" t="s">
        <v>201</v>
      </c>
      <c r="AQ41" s="88"/>
      <c r="AR41" s="89"/>
      <c r="AS41" s="880" t="s">
        <v>227</v>
      </c>
    </row>
    <row r="42" spans="1:45" ht="93" customHeight="1" x14ac:dyDescent="0.25">
      <c r="A42" s="118" t="s">
        <v>228</v>
      </c>
      <c r="B42" s="72" t="s">
        <v>229</v>
      </c>
      <c r="C42" s="109">
        <v>1</v>
      </c>
      <c r="D42" s="109">
        <v>1</v>
      </c>
      <c r="E42" s="74">
        <v>1</v>
      </c>
      <c r="F42" s="92">
        <v>1</v>
      </c>
      <c r="G42" s="74"/>
      <c r="H42" s="74"/>
      <c r="I42" s="76">
        <f t="shared" si="41"/>
        <v>1</v>
      </c>
      <c r="J42" s="75">
        <f>IF(F42/D42&gt;=100%,100%,F42/D42)</f>
        <v>1</v>
      </c>
      <c r="K42" s="476" t="s">
        <v>1525</v>
      </c>
      <c r="L42" s="375">
        <v>44925</v>
      </c>
      <c r="M42" s="780" t="s">
        <v>1403</v>
      </c>
      <c r="N42" s="72" t="s">
        <v>1400</v>
      </c>
      <c r="O42" s="782"/>
      <c r="Q42" s="80" t="s">
        <v>1381</v>
      </c>
      <c r="R42" s="439">
        <v>13460521.389999999</v>
      </c>
      <c r="S42" s="375">
        <v>44925</v>
      </c>
      <c r="T42" s="93"/>
      <c r="U42" s="80">
        <v>1</v>
      </c>
      <c r="V42" s="113">
        <f>SUM(E42:G42)/4</f>
        <v>0.5</v>
      </c>
      <c r="W42" s="76">
        <f t="shared" si="42"/>
        <v>0.5</v>
      </c>
      <c r="X42" s="81">
        <v>0.12</v>
      </c>
      <c r="Y42" s="75">
        <v>0.1</v>
      </c>
      <c r="Z42" s="82">
        <v>800000000</v>
      </c>
      <c r="AA42" s="83"/>
      <c r="AB42" s="439">
        <v>786435870.25454545</v>
      </c>
      <c r="AC42" s="84">
        <f t="shared" si="2"/>
        <v>0.98304483781818186</v>
      </c>
      <c r="AD42" s="439">
        <v>13460521.389999999</v>
      </c>
      <c r="AE42" s="148">
        <f t="shared" si="3"/>
        <v>1.6825651737499999E-2</v>
      </c>
      <c r="AF42" s="85">
        <f t="shared" si="4"/>
        <v>772975348.86454546</v>
      </c>
      <c r="AG42" s="85"/>
      <c r="AH42" s="85"/>
      <c r="AI42" s="75" t="e">
        <f t="shared" si="24"/>
        <v>#DIV/0!</v>
      </c>
      <c r="AJ42" s="82">
        <v>1750000000.5</v>
      </c>
      <c r="AK42" s="77">
        <f t="shared" si="29"/>
        <v>786435870.25454545</v>
      </c>
      <c r="AL42" s="86">
        <f t="shared" si="8"/>
        <v>0.44939192573134257</v>
      </c>
      <c r="AM42" s="83"/>
      <c r="AN42" s="83" t="s">
        <v>66</v>
      </c>
      <c r="AO42" s="77"/>
      <c r="AP42" s="94"/>
      <c r="AQ42" s="88"/>
      <c r="AR42" s="89"/>
      <c r="AS42" s="855"/>
    </row>
    <row r="43" spans="1:45" ht="40.5" customHeight="1" x14ac:dyDescent="0.25">
      <c r="A43" s="125" t="s">
        <v>230</v>
      </c>
      <c r="B43" s="72" t="s">
        <v>231</v>
      </c>
      <c r="C43" s="109">
        <v>0</v>
      </c>
      <c r="D43" s="109">
        <v>1</v>
      </c>
      <c r="E43" s="74">
        <v>0</v>
      </c>
      <c r="F43" s="92">
        <v>1</v>
      </c>
      <c r="G43" s="74"/>
      <c r="H43" s="470"/>
      <c r="I43" s="76" t="s">
        <v>189</v>
      </c>
      <c r="J43" s="75">
        <f>IF(F43/D43&gt;=100%,100%,F43/D43)</f>
        <v>1</v>
      </c>
      <c r="K43" s="90" t="s">
        <v>1526</v>
      </c>
      <c r="L43" s="375">
        <v>44925</v>
      </c>
      <c r="M43" s="78" t="s">
        <v>1399</v>
      </c>
      <c r="N43" s="72"/>
      <c r="O43" s="782"/>
      <c r="P43" s="793"/>
      <c r="Q43" s="80" t="s">
        <v>1381</v>
      </c>
      <c r="R43" s="439">
        <v>506351.90181818185</v>
      </c>
      <c r="S43" s="375">
        <v>44925</v>
      </c>
      <c r="T43" s="77"/>
      <c r="U43" s="80">
        <v>1</v>
      </c>
      <c r="V43" s="80">
        <f>SUM(E43:G43)</f>
        <v>1</v>
      </c>
      <c r="W43" s="76">
        <f t="shared" si="42"/>
        <v>1</v>
      </c>
      <c r="X43" s="81">
        <v>0.04</v>
      </c>
      <c r="Y43" s="75">
        <v>0.05</v>
      </c>
      <c r="Z43" s="82">
        <v>30000000</v>
      </c>
      <c r="AA43" s="83"/>
      <c r="AB43" s="439">
        <v>29491345.134545457</v>
      </c>
      <c r="AC43" s="84">
        <f t="shared" si="2"/>
        <v>0.98304483781818186</v>
      </c>
      <c r="AD43" s="439">
        <v>506351.90181818185</v>
      </c>
      <c r="AE43" s="148">
        <f t="shared" si="3"/>
        <v>1.6878396727272729E-2</v>
      </c>
      <c r="AF43" s="85">
        <f t="shared" si="4"/>
        <v>28984993.232727274</v>
      </c>
      <c r="AG43" s="85"/>
      <c r="AH43" s="85"/>
      <c r="AI43" s="75" t="e">
        <f t="shared" si="24"/>
        <v>#DIV/0!</v>
      </c>
      <c r="AJ43" s="82">
        <v>550000000</v>
      </c>
      <c r="AK43" s="77">
        <f t="shared" si="29"/>
        <v>29491345.134545457</v>
      </c>
      <c r="AL43" s="86">
        <f t="shared" si="8"/>
        <v>5.3620627517355378E-2</v>
      </c>
      <c r="AM43" s="83"/>
      <c r="AN43" s="83" t="s">
        <v>66</v>
      </c>
      <c r="AO43" s="77"/>
      <c r="AP43" s="94"/>
      <c r="AQ43" s="88"/>
      <c r="AR43" s="89"/>
      <c r="AS43" s="855"/>
    </row>
    <row r="44" spans="1:45" ht="204" x14ac:dyDescent="0.25">
      <c r="A44" s="118" t="s">
        <v>232</v>
      </c>
      <c r="B44" s="72" t="s">
        <v>233</v>
      </c>
      <c r="C44" s="81">
        <v>0.25</v>
      </c>
      <c r="D44" s="81">
        <v>1</v>
      </c>
      <c r="E44" s="75">
        <v>0.25</v>
      </c>
      <c r="F44" s="92">
        <v>100</v>
      </c>
      <c r="G44" s="74"/>
      <c r="H44" s="74"/>
      <c r="I44" s="76">
        <f>IF((E44+G44)/C44&gt;=100%,100%,(E44+G44)/C44)</f>
        <v>1</v>
      </c>
      <c r="J44" s="75">
        <f t="shared" ref="J44:J49" si="43">IF(F44/D44&gt;=100%,100%,F44/D44)</f>
        <v>1</v>
      </c>
      <c r="K44" s="90" t="s">
        <v>1595</v>
      </c>
      <c r="L44" s="375">
        <v>44925</v>
      </c>
      <c r="M44" s="78" t="s">
        <v>1399</v>
      </c>
      <c r="N44" s="72"/>
      <c r="O44" s="77" t="s">
        <v>1653</v>
      </c>
      <c r="P44" s="784" t="s">
        <v>1613</v>
      </c>
      <c r="Q44" s="80" t="s">
        <v>1381</v>
      </c>
      <c r="R44" s="439">
        <v>16709612.76</v>
      </c>
      <c r="S44" s="375">
        <v>44925</v>
      </c>
      <c r="T44" s="93"/>
      <c r="U44" s="75">
        <v>1</v>
      </c>
      <c r="V44" s="107">
        <v>1</v>
      </c>
      <c r="W44" s="108">
        <f t="shared" si="42"/>
        <v>1</v>
      </c>
      <c r="X44" s="81">
        <v>0.5</v>
      </c>
      <c r="Y44" s="75">
        <v>0.5</v>
      </c>
      <c r="Z44" s="82">
        <v>1000000000</v>
      </c>
      <c r="AA44" s="83"/>
      <c r="AB44" s="439">
        <v>983044837.81818187</v>
      </c>
      <c r="AC44" s="84">
        <f t="shared" si="2"/>
        <v>0.98304483781818186</v>
      </c>
      <c r="AD44" s="439">
        <v>16709612.76</v>
      </c>
      <c r="AE44" s="148">
        <f t="shared" si="3"/>
        <v>1.6709612759999999E-2</v>
      </c>
      <c r="AF44" s="85">
        <f t="shared" si="4"/>
        <v>966335225.05818188</v>
      </c>
      <c r="AG44" s="85"/>
      <c r="AH44" s="85"/>
      <c r="AI44" s="75" t="e">
        <f t="shared" si="24"/>
        <v>#DIV/0!</v>
      </c>
      <c r="AJ44" s="82">
        <v>3693000000</v>
      </c>
      <c r="AK44" s="77">
        <f t="shared" si="29"/>
        <v>983044837.81818187</v>
      </c>
      <c r="AL44" s="86">
        <f t="shared" si="8"/>
        <v>0.26619139935504521</v>
      </c>
      <c r="AM44" s="83"/>
      <c r="AN44" s="83" t="s">
        <v>66</v>
      </c>
      <c r="AO44" s="77" t="s">
        <v>100</v>
      </c>
      <c r="AP44" s="87" t="s">
        <v>201</v>
      </c>
      <c r="AQ44" s="88"/>
      <c r="AR44" s="89"/>
      <c r="AS44" s="855"/>
    </row>
    <row r="45" spans="1:45" ht="40.5" customHeight="1" x14ac:dyDescent="0.25">
      <c r="A45" s="118" t="s">
        <v>235</v>
      </c>
      <c r="B45" s="72" t="s">
        <v>236</v>
      </c>
      <c r="C45" s="81">
        <v>0</v>
      </c>
      <c r="D45" s="81">
        <v>0.5</v>
      </c>
      <c r="E45" s="75">
        <v>0</v>
      </c>
      <c r="F45" s="92">
        <v>50</v>
      </c>
      <c r="G45" s="74"/>
      <c r="H45" s="470"/>
      <c r="I45" s="76" t="s">
        <v>159</v>
      </c>
      <c r="J45" s="75">
        <f t="shared" si="43"/>
        <v>1</v>
      </c>
      <c r="K45" s="487" t="s">
        <v>1482</v>
      </c>
      <c r="L45" s="375">
        <v>44925</v>
      </c>
      <c r="M45" s="780" t="s">
        <v>1399</v>
      </c>
      <c r="N45" s="781"/>
      <c r="O45" s="77" t="s">
        <v>1653</v>
      </c>
      <c r="P45" s="784" t="s">
        <v>1613</v>
      </c>
      <c r="Q45" s="80" t="s">
        <v>1381</v>
      </c>
      <c r="R45" s="439">
        <v>1687839.6727272726</v>
      </c>
      <c r="S45" s="375">
        <v>44925</v>
      </c>
      <c r="T45" s="77"/>
      <c r="U45" s="75">
        <v>1</v>
      </c>
      <c r="V45" s="75">
        <f t="shared" ref="V45:V47" si="44">SUM(E45:G45)</f>
        <v>50</v>
      </c>
      <c r="W45" s="76">
        <f t="shared" si="42"/>
        <v>1</v>
      </c>
      <c r="X45" s="81">
        <v>0.1</v>
      </c>
      <c r="Y45" s="75">
        <v>0.15</v>
      </c>
      <c r="Z45" s="82">
        <v>100000000</v>
      </c>
      <c r="AA45" s="83"/>
      <c r="AB45" s="439">
        <v>98304483.781818181</v>
      </c>
      <c r="AC45" s="84">
        <f t="shared" si="2"/>
        <v>0.98304483781818186</v>
      </c>
      <c r="AD45" s="439">
        <v>1687839.6727272726</v>
      </c>
      <c r="AE45" s="148">
        <f t="shared" si="3"/>
        <v>1.6878396727272725E-2</v>
      </c>
      <c r="AF45" s="85">
        <f t="shared" si="4"/>
        <v>96616644.109090909</v>
      </c>
      <c r="AG45" s="85"/>
      <c r="AH45" s="85"/>
      <c r="AI45" s="75" t="e">
        <f t="shared" si="24"/>
        <v>#DIV/0!</v>
      </c>
      <c r="AJ45" s="82">
        <v>550000000</v>
      </c>
      <c r="AK45" s="77">
        <f t="shared" si="29"/>
        <v>98304483.781818181</v>
      </c>
      <c r="AL45" s="86">
        <f t="shared" si="8"/>
        <v>0.17873542505785123</v>
      </c>
      <c r="AM45" s="83"/>
      <c r="AN45" s="83" t="s">
        <v>66</v>
      </c>
      <c r="AO45" s="77" t="s">
        <v>100</v>
      </c>
      <c r="AP45" s="87" t="s">
        <v>201</v>
      </c>
      <c r="AQ45" s="88"/>
      <c r="AR45" s="89"/>
      <c r="AS45" s="855"/>
    </row>
    <row r="46" spans="1:45" ht="40.5" customHeight="1" x14ac:dyDescent="0.25">
      <c r="A46" s="125" t="s">
        <v>237</v>
      </c>
      <c r="B46" s="72" t="s">
        <v>238</v>
      </c>
      <c r="C46" s="109">
        <v>0</v>
      </c>
      <c r="D46" s="109">
        <v>1</v>
      </c>
      <c r="E46" s="75">
        <v>0</v>
      </c>
      <c r="F46" s="92">
        <v>1</v>
      </c>
      <c r="G46" s="74"/>
      <c r="H46" s="470"/>
      <c r="I46" s="76" t="s">
        <v>159</v>
      </c>
      <c r="J46" s="75">
        <f t="shared" si="43"/>
        <v>1</v>
      </c>
      <c r="K46" s="90" t="s">
        <v>1665</v>
      </c>
      <c r="L46" s="375">
        <v>44925</v>
      </c>
      <c r="M46" s="78" t="s">
        <v>1403</v>
      </c>
      <c r="N46" s="72" t="s">
        <v>1400</v>
      </c>
      <c r="O46" s="782"/>
      <c r="P46" s="784"/>
      <c r="Q46" s="80" t="s">
        <v>1381</v>
      </c>
      <c r="R46" s="439">
        <v>843919.83636363631</v>
      </c>
      <c r="S46" s="375">
        <v>44925</v>
      </c>
      <c r="T46" s="77"/>
      <c r="U46" s="80">
        <v>1</v>
      </c>
      <c r="V46" s="75">
        <f t="shared" si="44"/>
        <v>1</v>
      </c>
      <c r="W46" s="76">
        <f t="shared" si="42"/>
        <v>1</v>
      </c>
      <c r="X46" s="81">
        <v>0.01</v>
      </c>
      <c r="Y46" s="75">
        <v>0</v>
      </c>
      <c r="Z46" s="82">
        <v>50000000</v>
      </c>
      <c r="AA46" s="83"/>
      <c r="AB46" s="439">
        <v>49152241.890909091</v>
      </c>
      <c r="AC46" s="84">
        <f t="shared" si="2"/>
        <v>0.98304483781818186</v>
      </c>
      <c r="AD46" s="439">
        <v>843919.83636363631</v>
      </c>
      <c r="AE46" s="148">
        <f t="shared" si="3"/>
        <v>1.6878396727272725E-2</v>
      </c>
      <c r="AF46" s="85">
        <f t="shared" si="4"/>
        <v>48308322.054545455</v>
      </c>
      <c r="AG46" s="85"/>
      <c r="AH46" s="85"/>
      <c r="AI46" s="75" t="e">
        <f t="shared" si="24"/>
        <v>#DIV/0!</v>
      </c>
      <c r="AJ46" s="82">
        <v>157000000</v>
      </c>
      <c r="AK46" s="77">
        <f t="shared" si="29"/>
        <v>49152241.890909091</v>
      </c>
      <c r="AL46" s="86">
        <f t="shared" si="8"/>
        <v>0.31307160440069487</v>
      </c>
      <c r="AM46" s="83"/>
      <c r="AN46" s="83" t="s">
        <v>66</v>
      </c>
      <c r="AO46" s="77"/>
      <c r="AP46" s="87" t="s">
        <v>201</v>
      </c>
      <c r="AQ46" s="88"/>
      <c r="AR46" s="89"/>
      <c r="AS46" s="855"/>
    </row>
    <row r="47" spans="1:45" ht="66" customHeight="1" x14ac:dyDescent="0.25">
      <c r="A47" s="127" t="s">
        <v>240</v>
      </c>
      <c r="B47" s="72" t="s">
        <v>241</v>
      </c>
      <c r="C47" s="109">
        <v>1</v>
      </c>
      <c r="D47" s="109">
        <v>1</v>
      </c>
      <c r="E47" s="74">
        <v>1</v>
      </c>
      <c r="F47" s="92">
        <v>1</v>
      </c>
      <c r="G47" s="74"/>
      <c r="H47" s="74"/>
      <c r="I47" s="76">
        <f t="shared" ref="I47:I49" si="45">IF((E47+G47)/C47&gt;=100%,100%,(E47+G47)/C47)</f>
        <v>1</v>
      </c>
      <c r="J47" s="75">
        <f t="shared" si="43"/>
        <v>1</v>
      </c>
      <c r="K47" s="90" t="s">
        <v>242</v>
      </c>
      <c r="L47" s="375">
        <v>44925</v>
      </c>
      <c r="M47" s="780" t="s">
        <v>1399</v>
      </c>
      <c r="N47" s="781"/>
      <c r="O47" s="77" t="s">
        <v>1653</v>
      </c>
      <c r="P47" s="784" t="s">
        <v>1613</v>
      </c>
      <c r="Q47" s="80" t="s">
        <v>1381</v>
      </c>
      <c r="R47" s="439">
        <v>5063519.0181818176</v>
      </c>
      <c r="S47" s="375">
        <v>44925</v>
      </c>
      <c r="T47" s="77"/>
      <c r="U47" s="80">
        <v>4</v>
      </c>
      <c r="V47" s="80">
        <f t="shared" si="44"/>
        <v>2</v>
      </c>
      <c r="W47" s="76">
        <f t="shared" si="42"/>
        <v>0.5</v>
      </c>
      <c r="X47" s="81">
        <v>0.1</v>
      </c>
      <c r="Y47" s="75">
        <v>0.1</v>
      </c>
      <c r="Z47" s="82">
        <v>300000000</v>
      </c>
      <c r="AA47" s="83"/>
      <c r="AB47" s="439">
        <v>294913451.34545457</v>
      </c>
      <c r="AC47" s="84">
        <f t="shared" si="2"/>
        <v>0.98304483781818186</v>
      </c>
      <c r="AD47" s="439">
        <v>5063519.0181818176</v>
      </c>
      <c r="AE47" s="148">
        <f t="shared" si="3"/>
        <v>1.6878396727272725E-2</v>
      </c>
      <c r="AF47" s="85">
        <f t="shared" si="4"/>
        <v>289849932.32727277</v>
      </c>
      <c r="AG47" s="85"/>
      <c r="AH47" s="85"/>
      <c r="AI47" s="75" t="e">
        <f t="shared" si="24"/>
        <v>#DIV/0!</v>
      </c>
      <c r="AJ47" s="82">
        <v>1300000000</v>
      </c>
      <c r="AK47" s="77">
        <f t="shared" si="29"/>
        <v>294913451.34545457</v>
      </c>
      <c r="AL47" s="86">
        <f t="shared" si="8"/>
        <v>0.22685650103496505</v>
      </c>
      <c r="AM47" s="83"/>
      <c r="AN47" s="83" t="s">
        <v>66</v>
      </c>
      <c r="AO47" s="77" t="s">
        <v>100</v>
      </c>
      <c r="AP47" s="94"/>
      <c r="AQ47" s="88"/>
      <c r="AR47" s="89"/>
      <c r="AS47" s="855"/>
    </row>
    <row r="48" spans="1:45" ht="102" x14ac:dyDescent="0.25">
      <c r="A48" s="125" t="s">
        <v>243</v>
      </c>
      <c r="B48" s="72" t="s">
        <v>244</v>
      </c>
      <c r="C48" s="81">
        <v>0.1</v>
      </c>
      <c r="D48" s="81">
        <v>0.5</v>
      </c>
      <c r="E48" s="75">
        <v>0.1</v>
      </c>
      <c r="F48" s="92">
        <v>50</v>
      </c>
      <c r="G48" s="74"/>
      <c r="H48" s="470"/>
      <c r="I48" s="76">
        <f t="shared" si="45"/>
        <v>1</v>
      </c>
      <c r="J48" s="75">
        <f t="shared" si="43"/>
        <v>1</v>
      </c>
      <c r="K48" s="90" t="s">
        <v>1490</v>
      </c>
      <c r="L48" s="375">
        <v>44925</v>
      </c>
      <c r="M48" s="780" t="s">
        <v>1399</v>
      </c>
      <c r="N48" s="781"/>
      <c r="O48" s="77" t="s">
        <v>1653</v>
      </c>
      <c r="P48" s="784" t="s">
        <v>1614</v>
      </c>
      <c r="Q48" s="80" t="s">
        <v>1381</v>
      </c>
      <c r="R48" s="439">
        <v>1181487.770909091</v>
      </c>
      <c r="S48" s="375">
        <v>44925</v>
      </c>
      <c r="T48" s="77"/>
      <c r="U48" s="75">
        <v>0.7</v>
      </c>
      <c r="V48" s="107">
        <f>+F48</f>
        <v>50</v>
      </c>
      <c r="W48" s="108">
        <f t="shared" si="42"/>
        <v>1</v>
      </c>
      <c r="X48" s="81">
        <v>0.05</v>
      </c>
      <c r="Y48" s="75">
        <v>0.05</v>
      </c>
      <c r="Z48" s="82">
        <v>70000000</v>
      </c>
      <c r="AA48" s="83"/>
      <c r="AB48" s="439">
        <v>68813138.647272736</v>
      </c>
      <c r="AC48" s="84">
        <f t="shared" si="2"/>
        <v>0.98304483781818197</v>
      </c>
      <c r="AD48" s="439">
        <v>1181487.770909091</v>
      </c>
      <c r="AE48" s="148">
        <f t="shared" si="3"/>
        <v>1.6878396727272729E-2</v>
      </c>
      <c r="AF48" s="85">
        <f t="shared" si="4"/>
        <v>67631650.87636365</v>
      </c>
      <c r="AG48" s="85"/>
      <c r="AH48" s="85"/>
      <c r="AI48" s="75" t="e">
        <f t="shared" si="24"/>
        <v>#DIV/0!</v>
      </c>
      <c r="AJ48" s="82">
        <v>1000000000</v>
      </c>
      <c r="AK48" s="77">
        <f t="shared" si="29"/>
        <v>68813138.647272736</v>
      </c>
      <c r="AL48" s="86">
        <f t="shared" si="8"/>
        <v>6.8813138647272731E-2</v>
      </c>
      <c r="AM48" s="83"/>
      <c r="AN48" s="83" t="s">
        <v>66</v>
      </c>
      <c r="AO48" s="77"/>
      <c r="AP48" s="87" t="s">
        <v>201</v>
      </c>
      <c r="AQ48" s="88"/>
      <c r="AR48" s="89"/>
      <c r="AS48" s="855"/>
    </row>
    <row r="49" spans="1:45" ht="40.5" customHeight="1" x14ac:dyDescent="0.25">
      <c r="A49" s="127" t="s">
        <v>245</v>
      </c>
      <c r="B49" s="72" t="s">
        <v>246</v>
      </c>
      <c r="C49" s="81">
        <v>1</v>
      </c>
      <c r="D49" s="81">
        <v>1</v>
      </c>
      <c r="E49" s="75">
        <v>1</v>
      </c>
      <c r="F49" s="92">
        <v>100</v>
      </c>
      <c r="G49" s="74"/>
      <c r="H49" s="74"/>
      <c r="I49" s="76">
        <f t="shared" si="45"/>
        <v>1</v>
      </c>
      <c r="J49" s="75">
        <f t="shared" si="43"/>
        <v>1</v>
      </c>
      <c r="K49" s="90" t="s">
        <v>1527</v>
      </c>
      <c r="L49" s="375">
        <v>44925</v>
      </c>
      <c r="M49" s="780" t="s">
        <v>1399</v>
      </c>
      <c r="N49" s="781"/>
      <c r="O49" s="77" t="s">
        <v>1653</v>
      </c>
      <c r="P49" s="784" t="s">
        <v>1615</v>
      </c>
      <c r="Q49" s="80" t="s">
        <v>1381</v>
      </c>
      <c r="R49" s="439">
        <v>6962338.6499999994</v>
      </c>
      <c r="S49" s="375">
        <v>44925</v>
      </c>
      <c r="T49" s="93"/>
      <c r="U49" s="75">
        <v>1</v>
      </c>
      <c r="V49" s="107">
        <f>SUM(E49:G49)/4</f>
        <v>25.25</v>
      </c>
      <c r="W49" s="108">
        <f t="shared" si="42"/>
        <v>1</v>
      </c>
      <c r="X49" s="81">
        <v>0.05</v>
      </c>
      <c r="Y49" s="75">
        <v>0.05</v>
      </c>
      <c r="Z49" s="82">
        <v>400000000</v>
      </c>
      <c r="AA49" s="83"/>
      <c r="AB49" s="439">
        <v>393217935.12727273</v>
      </c>
      <c r="AC49" s="84">
        <f t="shared" si="2"/>
        <v>0.98304483781818186</v>
      </c>
      <c r="AD49" s="439">
        <v>6962338.6499999994</v>
      </c>
      <c r="AE49" s="148">
        <f t="shared" si="3"/>
        <v>1.7405846624999999E-2</v>
      </c>
      <c r="AF49" s="85">
        <f t="shared" si="4"/>
        <v>386255596.47727275</v>
      </c>
      <c r="AG49" s="85"/>
      <c r="AH49" s="85"/>
      <c r="AI49" s="75" t="e">
        <f t="shared" si="24"/>
        <v>#DIV/0!</v>
      </c>
      <c r="AJ49" s="82">
        <v>1000000000</v>
      </c>
      <c r="AK49" s="77">
        <f t="shared" si="29"/>
        <v>393217935.12727273</v>
      </c>
      <c r="AL49" s="86">
        <f t="shared" si="8"/>
        <v>0.39321793512727271</v>
      </c>
      <c r="AM49" s="83"/>
      <c r="AN49" s="83" t="s">
        <v>66</v>
      </c>
      <c r="AO49" s="77" t="s">
        <v>101</v>
      </c>
      <c r="AP49" s="87" t="s">
        <v>201</v>
      </c>
      <c r="AQ49" s="88"/>
      <c r="AR49" s="89"/>
      <c r="AS49" s="856"/>
    </row>
    <row r="50" spans="1:45" s="461" customFormat="1" ht="42.75" customHeight="1" x14ac:dyDescent="0.25">
      <c r="A50" s="47" t="s">
        <v>247</v>
      </c>
      <c r="B50" s="53"/>
      <c r="C50" s="129"/>
      <c r="D50" s="129"/>
      <c r="E50" s="129"/>
      <c r="F50" s="129"/>
      <c r="G50" s="129"/>
      <c r="H50" s="129"/>
      <c r="I50" s="50">
        <f t="shared" ref="I50:J50" si="46">+(I51*X51)+(I55*X55)+(I59*X59)</f>
        <v>0.89999999999999991</v>
      </c>
      <c r="J50" s="130">
        <f t="shared" si="46"/>
        <v>0.75914285714285723</v>
      </c>
      <c r="K50" s="477"/>
      <c r="L50" s="47"/>
      <c r="M50" s="131"/>
      <c r="N50" s="131"/>
      <c r="O50" s="131"/>
      <c r="P50" s="53"/>
      <c r="Q50" s="133"/>
      <c r="R50" s="387">
        <f>'Anexo 2 Matriz Inf Gastos'!AB74</f>
        <v>14563204365.959999</v>
      </c>
      <c r="S50" s="47"/>
      <c r="T50" s="132"/>
      <c r="U50" s="133"/>
      <c r="V50" s="133"/>
      <c r="W50" s="28">
        <f>+(W51*X51)+(W55*X55)+(W59*X59)</f>
        <v>0.43324000000000001</v>
      </c>
      <c r="X50" s="50">
        <v>0.4</v>
      </c>
      <c r="Y50" s="50">
        <v>0.4</v>
      </c>
      <c r="Z50" s="53">
        <f>'Anexo 2 Matriz Inf Gastos'!Y74</f>
        <v>28983381048</v>
      </c>
      <c r="AA50" s="53">
        <f t="shared" ref="AA50" si="47">+AA51+AA55+AA59</f>
        <v>375909133</v>
      </c>
      <c r="AB50" s="387">
        <f>'Anexo 2 Matriz Inf Gastos'!Z74</f>
        <v>28289127272.959999</v>
      </c>
      <c r="AC50" s="54">
        <f t="shared" si="2"/>
        <v>0.97604648767891389</v>
      </c>
      <c r="AD50" s="387">
        <f>'Anexo 2 Matriz Inf Gastos'!AA74</f>
        <v>14563204365.959999</v>
      </c>
      <c r="AE50" s="193">
        <f t="shared" si="3"/>
        <v>0.50246740854152117</v>
      </c>
      <c r="AF50" s="55">
        <f t="shared" si="4"/>
        <v>13725922907</v>
      </c>
      <c r="AG50" s="53">
        <f t="shared" ref="AG50:AH50" si="48">+AG51+AG55+AG59</f>
        <v>64872850</v>
      </c>
      <c r="AH50" s="53">
        <f t="shared" si="48"/>
        <v>64872850</v>
      </c>
      <c r="AI50" s="50">
        <f t="shared" si="24"/>
        <v>1</v>
      </c>
      <c r="AJ50" s="53">
        <f t="shared" ref="AJ50:AK50" si="49">+AJ51+AJ55+AJ59</f>
        <v>12100000000</v>
      </c>
      <c r="AK50" s="53">
        <f t="shared" si="49"/>
        <v>28462670605.960003</v>
      </c>
      <c r="AL50" s="50">
        <f t="shared" si="8"/>
        <v>2.3522868269388431</v>
      </c>
      <c r="AM50" s="53"/>
      <c r="AN50" s="53"/>
      <c r="AO50" s="53"/>
      <c r="AP50" s="53"/>
      <c r="AQ50" s="57"/>
      <c r="AR50" s="58"/>
      <c r="AS50" s="59"/>
    </row>
    <row r="51" spans="1:45" ht="66.75" customHeight="1" x14ac:dyDescent="0.25">
      <c r="A51" s="95" t="s">
        <v>248</v>
      </c>
      <c r="B51" s="96"/>
      <c r="C51" s="97"/>
      <c r="D51" s="97"/>
      <c r="E51" s="98"/>
      <c r="F51" s="98"/>
      <c r="G51" s="98">
        <f t="shared" ref="G51:I51" si="50">+(G52*50%)+(G54*50%)</f>
        <v>0</v>
      </c>
      <c r="H51" s="98"/>
      <c r="I51" s="98">
        <f t="shared" si="50"/>
        <v>1</v>
      </c>
      <c r="J51" s="98">
        <f>+SUMPRODUCT(J52:J54,Y52:Y54)</f>
        <v>0.85714285714285721</v>
      </c>
      <c r="K51" s="473"/>
      <c r="L51" s="375"/>
      <c r="M51" s="122"/>
      <c r="N51" s="122"/>
      <c r="O51" s="122"/>
      <c r="P51" s="77"/>
      <c r="Q51" s="100"/>
      <c r="R51" s="385">
        <f>'Anexo 2 Matriz Inf Gastos'!AB75</f>
        <v>2329752098.96</v>
      </c>
      <c r="S51" s="375"/>
      <c r="T51" s="123"/>
      <c r="U51" s="100"/>
      <c r="V51" s="100"/>
      <c r="W51" s="98">
        <f>+SUMPRODUCT(W52:W54,X52:X54)</f>
        <v>0.51300000000000001</v>
      </c>
      <c r="X51" s="98">
        <v>0.3</v>
      </c>
      <c r="Y51" s="98">
        <v>0.3</v>
      </c>
      <c r="Z51" s="96">
        <f>'Anexo 2 Matriz Inf Gastos'!Y75</f>
        <v>2773187556</v>
      </c>
      <c r="AA51" s="96">
        <v>173543333</v>
      </c>
      <c r="AB51" s="385">
        <f>'Anexo 2 Matriz Inf Gastos'!Z75</f>
        <v>2446237815.96</v>
      </c>
      <c r="AC51" s="101">
        <f t="shared" si="2"/>
        <v>0.88210327161874802</v>
      </c>
      <c r="AD51" s="385">
        <f>'Anexo 2 Matriz Inf Gastos'!AA75</f>
        <v>2329752098.96</v>
      </c>
      <c r="AE51" s="405">
        <f t="shared" si="3"/>
        <v>0.84009900229048917</v>
      </c>
      <c r="AF51" s="102">
        <f t="shared" si="4"/>
        <v>116485717</v>
      </c>
      <c r="AG51" s="102"/>
      <c r="AH51" s="102"/>
      <c r="AI51" s="98" t="e">
        <f t="shared" si="24"/>
        <v>#DIV/0!</v>
      </c>
      <c r="AJ51" s="96">
        <f>SUM(AJ52:AJ54)</f>
        <v>1900000000</v>
      </c>
      <c r="AK51" s="96">
        <f t="shared" ref="AK51:AK58" si="51">+SUM(AA51:AB51)</f>
        <v>2619781148.96</v>
      </c>
      <c r="AL51" s="98">
        <f t="shared" si="8"/>
        <v>1.3788321836631579</v>
      </c>
      <c r="AM51" s="96"/>
      <c r="AN51" s="96" t="s">
        <v>76</v>
      </c>
      <c r="AO51" s="96"/>
      <c r="AP51" s="96"/>
      <c r="AQ51" s="104"/>
      <c r="AR51" s="105"/>
      <c r="AS51" s="106"/>
    </row>
    <row r="52" spans="1:45" ht="284.25" customHeight="1" x14ac:dyDescent="0.25">
      <c r="A52" s="71" t="s">
        <v>249</v>
      </c>
      <c r="B52" s="72" t="s">
        <v>250</v>
      </c>
      <c r="C52" s="109">
        <v>2</v>
      </c>
      <c r="D52" s="109">
        <v>5</v>
      </c>
      <c r="E52" s="74">
        <v>4</v>
      </c>
      <c r="F52" s="74">
        <v>5</v>
      </c>
      <c r="G52" s="74"/>
      <c r="H52" s="74"/>
      <c r="I52" s="76">
        <f>IF((E52+G52)/C52&gt;=100%,100%,(E52+G52)/C52)</f>
        <v>1</v>
      </c>
      <c r="J52" s="76">
        <f t="shared" ref="J52:J54" si="52">IF(F52/D52&gt;=100%,100%,F52/D52)</f>
        <v>1</v>
      </c>
      <c r="K52" s="615" t="s">
        <v>1488</v>
      </c>
      <c r="L52" s="375">
        <v>44925</v>
      </c>
      <c r="M52" s="78" t="s">
        <v>1399</v>
      </c>
      <c r="N52" s="72"/>
      <c r="O52" s="782"/>
      <c r="Q52" s="77" t="s">
        <v>1377</v>
      </c>
      <c r="R52" s="439">
        <v>2312950118.9141903</v>
      </c>
      <c r="S52" s="375">
        <v>44925</v>
      </c>
      <c r="T52" s="93"/>
      <c r="U52" s="80">
        <v>15</v>
      </c>
      <c r="V52" s="80">
        <f t="shared" ref="V52:V53" si="53">SUM(E52:G52)</f>
        <v>9</v>
      </c>
      <c r="W52" s="76">
        <f t="shared" ref="W52:W54" si="54">IF(V52/U52&gt;=100%,100%,V52/U52)</f>
        <v>0.6</v>
      </c>
      <c r="X52" s="81">
        <v>0.57999999999999996</v>
      </c>
      <c r="Y52" s="75">
        <v>0.6</v>
      </c>
      <c r="Z52" s="82">
        <v>2753187556</v>
      </c>
      <c r="AA52" s="83"/>
      <c r="AB52" s="439">
        <v>2449073277.7882509</v>
      </c>
      <c r="AC52" s="84">
        <f t="shared" si="2"/>
        <v>0.88954102398545454</v>
      </c>
      <c r="AD52" s="439">
        <v>2312950118.9141903</v>
      </c>
      <c r="AE52" s="148">
        <f t="shared" si="3"/>
        <v>0.84009900229048917</v>
      </c>
      <c r="AF52" s="85">
        <f t="shared" si="4"/>
        <v>136123158.87406063</v>
      </c>
      <c r="AG52" s="85"/>
      <c r="AH52" s="85"/>
      <c r="AI52" s="75" t="e">
        <f t="shared" si="24"/>
        <v>#DIV/0!</v>
      </c>
      <c r="AJ52" s="82">
        <v>1430000000</v>
      </c>
      <c r="AK52" s="77">
        <f t="shared" si="51"/>
        <v>2449073277.7882509</v>
      </c>
      <c r="AL52" s="86">
        <f t="shared" si="8"/>
        <v>1.7126386557959796</v>
      </c>
      <c r="AM52" s="83"/>
      <c r="AN52" s="83" t="s">
        <v>76</v>
      </c>
      <c r="AO52" s="77"/>
      <c r="AP52" s="87" t="s">
        <v>251</v>
      </c>
      <c r="AQ52" s="88"/>
      <c r="AR52" s="89"/>
      <c r="AS52" s="880" t="s">
        <v>252</v>
      </c>
    </row>
    <row r="53" spans="1:45" ht="120.75" customHeight="1" x14ac:dyDescent="0.25">
      <c r="A53" s="71" t="s">
        <v>253</v>
      </c>
      <c r="B53" s="72" t="s">
        <v>254</v>
      </c>
      <c r="C53" s="81">
        <v>0</v>
      </c>
      <c r="D53" s="81">
        <v>0.7</v>
      </c>
      <c r="E53" s="75">
        <v>0</v>
      </c>
      <c r="F53" s="75">
        <v>0.2</v>
      </c>
      <c r="G53" s="74"/>
      <c r="H53" s="74"/>
      <c r="I53" s="76" t="s">
        <v>159</v>
      </c>
      <c r="J53" s="76">
        <f t="shared" si="52"/>
        <v>0.28571428571428575</v>
      </c>
      <c r="K53" s="616" t="s">
        <v>1501</v>
      </c>
      <c r="L53" s="375">
        <v>44925</v>
      </c>
      <c r="M53" s="780" t="s">
        <v>1403</v>
      </c>
      <c r="N53" s="72" t="s">
        <v>1400</v>
      </c>
      <c r="O53" s="782"/>
      <c r="P53" s="783"/>
      <c r="Q53" s="77" t="s">
        <v>1377</v>
      </c>
      <c r="R53" s="439">
        <v>8400990.0229048915</v>
      </c>
      <c r="S53" s="375">
        <v>44925</v>
      </c>
      <c r="T53" s="93"/>
      <c r="U53" s="75">
        <v>1</v>
      </c>
      <c r="V53" s="107">
        <f t="shared" si="53"/>
        <v>0.2</v>
      </c>
      <c r="W53" s="76">
        <f t="shared" si="54"/>
        <v>0.2</v>
      </c>
      <c r="X53" s="81">
        <v>0.15</v>
      </c>
      <c r="Y53" s="75">
        <v>0.2</v>
      </c>
      <c r="Z53" s="82">
        <v>10000000</v>
      </c>
      <c r="AA53" s="83"/>
      <c r="AB53" s="439">
        <v>8895410.2398545463</v>
      </c>
      <c r="AC53" s="84">
        <f t="shared" si="2"/>
        <v>0.88954102398545465</v>
      </c>
      <c r="AD53" s="439">
        <v>8400990.0229048915</v>
      </c>
      <c r="AE53" s="148">
        <f t="shared" si="3"/>
        <v>0.84009900229048917</v>
      </c>
      <c r="AF53" s="85">
        <f t="shared" si="4"/>
        <v>494420.21694965474</v>
      </c>
      <c r="AG53" s="85"/>
      <c r="AH53" s="85"/>
      <c r="AI53" s="75" t="e">
        <f t="shared" si="24"/>
        <v>#DIV/0!</v>
      </c>
      <c r="AJ53" s="82">
        <v>83000000</v>
      </c>
      <c r="AK53" s="77">
        <f t="shared" si="51"/>
        <v>8895410.2398545463</v>
      </c>
      <c r="AL53" s="86">
        <f t="shared" si="8"/>
        <v>0.10717361734764513</v>
      </c>
      <c r="AM53" s="83"/>
      <c r="AN53" s="83" t="s">
        <v>76</v>
      </c>
      <c r="AO53" s="77"/>
      <c r="AP53" s="87" t="s">
        <v>201</v>
      </c>
      <c r="AQ53" s="88"/>
      <c r="AR53" s="89"/>
      <c r="AS53" s="855"/>
    </row>
    <row r="54" spans="1:45" ht="183.75" customHeight="1" x14ac:dyDescent="0.25">
      <c r="A54" s="71" t="s">
        <v>255</v>
      </c>
      <c r="B54" s="72" t="s">
        <v>256</v>
      </c>
      <c r="C54" s="81">
        <v>1</v>
      </c>
      <c r="D54" s="81">
        <v>1</v>
      </c>
      <c r="E54" s="81">
        <v>1</v>
      </c>
      <c r="F54" s="75">
        <v>1</v>
      </c>
      <c r="G54" s="74"/>
      <c r="H54" s="74"/>
      <c r="I54" s="76">
        <f>IF((E54+G54)/C54&gt;=100%,100%,(E54+G54)/C54)</f>
        <v>1</v>
      </c>
      <c r="J54" s="76">
        <f t="shared" si="52"/>
        <v>1</v>
      </c>
      <c r="K54" s="616" t="s">
        <v>1528</v>
      </c>
      <c r="L54" s="375">
        <v>44925</v>
      </c>
      <c r="M54" s="780" t="s">
        <v>1403</v>
      </c>
      <c r="N54" s="72" t="s">
        <v>1400</v>
      </c>
      <c r="O54" s="782"/>
      <c r="P54" s="783"/>
      <c r="Q54" s="77" t="s">
        <v>1377</v>
      </c>
      <c r="R54" s="439">
        <v>8400990.0229048915</v>
      </c>
      <c r="S54" s="375">
        <v>44925</v>
      </c>
      <c r="T54" s="77"/>
      <c r="U54" s="75">
        <v>1</v>
      </c>
      <c r="V54" s="107">
        <f>SUM(E54:G54)/4</f>
        <v>0.5</v>
      </c>
      <c r="W54" s="108">
        <f t="shared" si="54"/>
        <v>0.5</v>
      </c>
      <c r="X54" s="81">
        <v>0.27</v>
      </c>
      <c r="Y54" s="75">
        <v>0.2</v>
      </c>
      <c r="Z54" s="82">
        <v>10000000</v>
      </c>
      <c r="AA54" s="83"/>
      <c r="AB54" s="439">
        <v>8895410.2398545463</v>
      </c>
      <c r="AC54" s="84">
        <f t="shared" si="2"/>
        <v>0.88954102398545465</v>
      </c>
      <c r="AD54" s="439">
        <v>8400990.0229048915</v>
      </c>
      <c r="AE54" s="148">
        <f t="shared" si="3"/>
        <v>0.84009900229048917</v>
      </c>
      <c r="AF54" s="85">
        <f t="shared" si="4"/>
        <v>494420.21694965474</v>
      </c>
      <c r="AG54" s="85"/>
      <c r="AH54" s="85"/>
      <c r="AI54" s="75" t="e">
        <f t="shared" si="24"/>
        <v>#DIV/0!</v>
      </c>
      <c r="AJ54" s="82">
        <v>387000000</v>
      </c>
      <c r="AK54" s="77">
        <f t="shared" si="51"/>
        <v>8895410.2398545463</v>
      </c>
      <c r="AL54" s="86">
        <f t="shared" si="8"/>
        <v>2.2985556175334744E-2</v>
      </c>
      <c r="AM54" s="83"/>
      <c r="AN54" s="83" t="s">
        <v>74</v>
      </c>
      <c r="AO54" s="77"/>
      <c r="AP54" s="87" t="s">
        <v>257</v>
      </c>
      <c r="AQ54" s="88"/>
      <c r="AR54" s="89"/>
      <c r="AS54" s="856"/>
    </row>
    <row r="55" spans="1:45" ht="55.5" customHeight="1" x14ac:dyDescent="0.25">
      <c r="A55" s="60" t="s">
        <v>258</v>
      </c>
      <c r="B55" s="61"/>
      <c r="C55" s="62"/>
      <c r="D55" s="62"/>
      <c r="E55" s="62"/>
      <c r="F55" s="62"/>
      <c r="G55" s="62"/>
      <c r="H55" s="62"/>
      <c r="I55" s="63">
        <f>+(I56*100%)</f>
        <v>1</v>
      </c>
      <c r="J55" s="63">
        <f>+SUMPRODUCT(J56:J58,Y56:Y58)</f>
        <v>0.74</v>
      </c>
      <c r="K55" s="70"/>
      <c r="L55" s="60"/>
      <c r="M55" s="115"/>
      <c r="N55" s="115"/>
      <c r="O55" s="115"/>
      <c r="P55" s="462" t="s">
        <v>1390</v>
      </c>
      <c r="Q55" s="61"/>
      <c r="R55" s="386">
        <f>'Anexo 2 Matriz Inf Gastos'!AB79</f>
        <v>191237500</v>
      </c>
      <c r="S55" s="60"/>
      <c r="T55" s="116"/>
      <c r="U55" s="65"/>
      <c r="V55" s="65"/>
      <c r="W55" s="63">
        <f>+SUMPRODUCT(W56:W58,X56:X58)</f>
        <v>0.1678</v>
      </c>
      <c r="X55" s="63">
        <v>0.3</v>
      </c>
      <c r="Y55" s="63">
        <v>0.3</v>
      </c>
      <c r="Z55" s="61">
        <f>'Anexo 2 Matriz Inf Gastos'!Y79</f>
        <v>240000000</v>
      </c>
      <c r="AA55" s="61">
        <f>SUM(AA56:AA58)</f>
        <v>0</v>
      </c>
      <c r="AB55" s="386">
        <f>'Anexo 2 Matriz Inf Gastos'!Z79</f>
        <v>191237500</v>
      </c>
      <c r="AC55" s="66">
        <f t="shared" si="2"/>
        <v>0.79682291666666671</v>
      </c>
      <c r="AD55" s="386">
        <f>'Anexo 2 Matriz Inf Gastos'!AA80</f>
        <v>191237500</v>
      </c>
      <c r="AE55" s="406">
        <f t="shared" si="3"/>
        <v>0.79682291666666671</v>
      </c>
      <c r="AF55" s="67">
        <f t="shared" si="4"/>
        <v>0</v>
      </c>
      <c r="AG55" s="67"/>
      <c r="AH55" s="67"/>
      <c r="AI55" s="63" t="e">
        <f t="shared" si="24"/>
        <v>#DIV/0!</v>
      </c>
      <c r="AJ55" s="61">
        <f>SUM(AJ56:AJ58)</f>
        <v>1400000000</v>
      </c>
      <c r="AK55" s="61">
        <f t="shared" si="51"/>
        <v>191237500</v>
      </c>
      <c r="AL55" s="63">
        <f t="shared" si="8"/>
        <v>0.13659821428571428</v>
      </c>
      <c r="AM55" s="61"/>
      <c r="AN55" s="61" t="s">
        <v>76</v>
      </c>
      <c r="AO55" s="61"/>
      <c r="AP55" s="61"/>
      <c r="AQ55" s="68"/>
      <c r="AR55" s="69"/>
      <c r="AS55" s="70"/>
    </row>
    <row r="56" spans="1:45" ht="114" customHeight="1" x14ac:dyDescent="0.25">
      <c r="A56" s="71" t="s">
        <v>259</v>
      </c>
      <c r="B56" s="72" t="s">
        <v>260</v>
      </c>
      <c r="C56" s="119">
        <v>0.2</v>
      </c>
      <c r="D56" s="119">
        <v>1</v>
      </c>
      <c r="E56" s="75">
        <v>0.05</v>
      </c>
      <c r="F56" s="75">
        <v>1</v>
      </c>
      <c r="G56" s="75">
        <v>0.15</v>
      </c>
      <c r="H56" s="75"/>
      <c r="I56" s="134">
        <f>IF((E56+G56)/C56&gt;=100%,100%,(E56+G56)/C56)</f>
        <v>1</v>
      </c>
      <c r="J56" s="76">
        <f t="shared" ref="J56:J58" si="55">IF(F56/D56&gt;=100%,100%,F56/D56)</f>
        <v>1</v>
      </c>
      <c r="K56" s="90" t="s">
        <v>1463</v>
      </c>
      <c r="L56" s="375">
        <v>44925</v>
      </c>
      <c r="M56" s="78" t="s">
        <v>1403</v>
      </c>
      <c r="N56" s="72" t="s">
        <v>1400</v>
      </c>
      <c r="O56" s="782"/>
      <c r="P56" s="783"/>
      <c r="Q56" s="77" t="s">
        <v>1377</v>
      </c>
      <c r="R56" s="439">
        <v>24091907.091751736</v>
      </c>
      <c r="S56" s="375">
        <v>44925</v>
      </c>
      <c r="T56" s="93"/>
      <c r="U56" s="135">
        <v>100</v>
      </c>
      <c r="V56" s="107">
        <f>+F56</f>
        <v>1</v>
      </c>
      <c r="W56" s="108">
        <f t="shared" ref="W56:W58" si="56">IF(V56/U56&gt;=100%,100%,V56/U56)</f>
        <v>0.01</v>
      </c>
      <c r="X56" s="81">
        <v>0.57999999999999996</v>
      </c>
      <c r="Y56" s="75">
        <v>0.35</v>
      </c>
      <c r="Z56" s="82">
        <v>30234957.589491684</v>
      </c>
      <c r="AA56" s="83"/>
      <c r="AB56" s="439">
        <v>24091907.091751736</v>
      </c>
      <c r="AC56" s="84">
        <f t="shared" si="2"/>
        <v>0.79682291666666671</v>
      </c>
      <c r="AD56" s="439">
        <v>24091907.091751736</v>
      </c>
      <c r="AE56" s="148">
        <f t="shared" si="3"/>
        <v>0.79682291666666671</v>
      </c>
      <c r="AF56" s="85">
        <f t="shared" si="4"/>
        <v>0</v>
      </c>
      <c r="AG56" s="85"/>
      <c r="AH56" s="85"/>
      <c r="AI56" s="75" t="e">
        <f t="shared" si="24"/>
        <v>#DIV/0!</v>
      </c>
      <c r="AJ56" s="82">
        <v>360000000</v>
      </c>
      <c r="AK56" s="77">
        <f t="shared" si="51"/>
        <v>24091907.091751736</v>
      </c>
      <c r="AL56" s="86">
        <f t="shared" si="8"/>
        <v>6.6921964143754828E-2</v>
      </c>
      <c r="AM56" s="83"/>
      <c r="AN56" s="83" t="s">
        <v>76</v>
      </c>
      <c r="AO56" s="77"/>
      <c r="AP56" s="87" t="s">
        <v>261</v>
      </c>
      <c r="AQ56" s="88"/>
      <c r="AR56" s="89"/>
      <c r="AS56" s="880" t="s">
        <v>262</v>
      </c>
    </row>
    <row r="57" spans="1:45" ht="207.75" customHeight="1" x14ac:dyDescent="0.25">
      <c r="A57" s="71" t="s">
        <v>263</v>
      </c>
      <c r="B57" s="72" t="s">
        <v>264</v>
      </c>
      <c r="C57" s="119">
        <v>0</v>
      </c>
      <c r="D57" s="119">
        <v>0.8</v>
      </c>
      <c r="E57" s="75">
        <v>0</v>
      </c>
      <c r="F57" s="75">
        <v>0.3</v>
      </c>
      <c r="G57" s="74"/>
      <c r="H57" s="470"/>
      <c r="I57" s="76" t="s">
        <v>155</v>
      </c>
      <c r="J57" s="76">
        <v>0.6</v>
      </c>
      <c r="K57" s="616" t="s">
        <v>1529</v>
      </c>
      <c r="L57" s="375">
        <v>44925</v>
      </c>
      <c r="M57" s="78" t="s">
        <v>1403</v>
      </c>
      <c r="N57" s="72" t="s">
        <v>1400</v>
      </c>
      <c r="O57" s="782"/>
      <c r="P57" s="783"/>
      <c r="Q57" s="77" t="s">
        <v>1377</v>
      </c>
      <c r="R57" s="439">
        <v>123213291.74093629</v>
      </c>
      <c r="S57" s="375">
        <v>44925</v>
      </c>
      <c r="T57" s="93"/>
      <c r="U57" s="75">
        <v>1</v>
      </c>
      <c r="V57" s="107">
        <f t="shared" ref="V57:V58" si="57">SUM(E57:G57)</f>
        <v>0.3</v>
      </c>
      <c r="W57" s="76">
        <f t="shared" si="56"/>
        <v>0.3</v>
      </c>
      <c r="X57" s="81">
        <v>0.21</v>
      </c>
      <c r="Y57" s="75">
        <v>0.35</v>
      </c>
      <c r="Z57" s="82">
        <v>154630707.98261172</v>
      </c>
      <c r="AA57" s="83"/>
      <c r="AB57" s="439">
        <v>123213291.74093629</v>
      </c>
      <c r="AC57" s="84">
        <f t="shared" si="2"/>
        <v>0.79682291666666671</v>
      </c>
      <c r="AD57" s="439">
        <v>123213291.74093629</v>
      </c>
      <c r="AE57" s="148">
        <f t="shared" si="3"/>
        <v>0.79682291666666671</v>
      </c>
      <c r="AF57" s="85">
        <f t="shared" si="4"/>
        <v>0</v>
      </c>
      <c r="AG57" s="85"/>
      <c r="AH57" s="85"/>
      <c r="AI57" s="75" t="e">
        <f t="shared" si="24"/>
        <v>#DIV/0!</v>
      </c>
      <c r="AJ57" s="82">
        <v>340000000</v>
      </c>
      <c r="AK57" s="77">
        <f t="shared" si="51"/>
        <v>123213291.74093629</v>
      </c>
      <c r="AL57" s="86">
        <f t="shared" si="8"/>
        <v>0.36239203453216556</v>
      </c>
      <c r="AM57" s="83"/>
      <c r="AN57" s="83" t="s">
        <v>76</v>
      </c>
      <c r="AO57" s="77"/>
      <c r="AP57" s="87" t="s">
        <v>261</v>
      </c>
      <c r="AQ57" s="88"/>
      <c r="AR57" s="89"/>
      <c r="AS57" s="855"/>
    </row>
    <row r="58" spans="1:45" ht="145.5" customHeight="1" x14ac:dyDescent="0.25">
      <c r="A58" s="71" t="s">
        <v>266</v>
      </c>
      <c r="B58" s="469" t="s">
        <v>267</v>
      </c>
      <c r="C58" s="73">
        <v>0</v>
      </c>
      <c r="D58" s="73">
        <v>0.5</v>
      </c>
      <c r="E58" s="74">
        <v>0</v>
      </c>
      <c r="F58" s="136">
        <v>0.3</v>
      </c>
      <c r="G58" s="74"/>
      <c r="H58" s="74"/>
      <c r="I58" s="76" t="s">
        <v>159</v>
      </c>
      <c r="J58" s="76">
        <f t="shared" si="55"/>
        <v>0.6</v>
      </c>
      <c r="K58" s="616" t="s">
        <v>1464</v>
      </c>
      <c r="L58" s="375">
        <v>44925</v>
      </c>
      <c r="M58" s="780" t="s">
        <v>1403</v>
      </c>
      <c r="N58" s="72" t="s">
        <v>1400</v>
      </c>
      <c r="O58" s="782"/>
      <c r="P58" s="783"/>
      <c r="Q58" s="77" t="s">
        <v>1377</v>
      </c>
      <c r="R58" s="439">
        <v>43932301.167311981</v>
      </c>
      <c r="S58" s="375">
        <v>44925</v>
      </c>
      <c r="T58" s="77"/>
      <c r="U58" s="80">
        <v>1</v>
      </c>
      <c r="V58" s="80">
        <f t="shared" si="57"/>
        <v>0.3</v>
      </c>
      <c r="W58" s="76">
        <f t="shared" si="56"/>
        <v>0.3</v>
      </c>
      <c r="X58" s="81">
        <v>0.33</v>
      </c>
      <c r="Y58" s="75">
        <v>0.3</v>
      </c>
      <c r="Z58" s="114">
        <v>55134334.427896596</v>
      </c>
      <c r="AA58" s="83"/>
      <c r="AB58" s="439">
        <v>43932301.167311981</v>
      </c>
      <c r="AC58" s="84">
        <f t="shared" si="2"/>
        <v>0.79682291666666671</v>
      </c>
      <c r="AD58" s="439">
        <v>43932301.167311981</v>
      </c>
      <c r="AE58" s="148">
        <f t="shared" si="3"/>
        <v>0.79682291666666671</v>
      </c>
      <c r="AF58" s="85">
        <f t="shared" si="4"/>
        <v>0</v>
      </c>
      <c r="AG58" s="85"/>
      <c r="AH58" s="85"/>
      <c r="AI58" s="75" t="e">
        <f t="shared" si="24"/>
        <v>#DIV/0!</v>
      </c>
      <c r="AJ58" s="114">
        <v>700000000</v>
      </c>
      <c r="AK58" s="77">
        <f t="shared" si="51"/>
        <v>43932301.167311981</v>
      </c>
      <c r="AL58" s="86">
        <f t="shared" si="8"/>
        <v>6.2760430239017118E-2</v>
      </c>
      <c r="AM58" s="83"/>
      <c r="AN58" s="83" t="s">
        <v>76</v>
      </c>
      <c r="AO58" s="77"/>
      <c r="AP58" s="87" t="s">
        <v>251</v>
      </c>
      <c r="AQ58" s="88"/>
      <c r="AR58" s="89"/>
      <c r="AS58" s="856"/>
    </row>
    <row r="59" spans="1:45" ht="51.75" customHeight="1" x14ac:dyDescent="0.25">
      <c r="A59" s="95" t="s">
        <v>268</v>
      </c>
      <c r="B59" s="96"/>
      <c r="C59" s="97"/>
      <c r="D59" s="97"/>
      <c r="E59" s="97"/>
      <c r="F59" s="97"/>
      <c r="G59" s="97"/>
      <c r="H59" s="97"/>
      <c r="I59" s="98">
        <f>+(I60*50%)+(I61*50%)</f>
        <v>1</v>
      </c>
      <c r="J59" s="98">
        <f>+SUMPRODUCT(J60:J63,Y60:Y63)</f>
        <v>0.70000000000000007</v>
      </c>
      <c r="K59" s="106"/>
      <c r="L59" s="95"/>
      <c r="M59" s="122"/>
      <c r="N59" s="122"/>
      <c r="O59" s="122"/>
      <c r="P59" s="96" t="s">
        <v>1386</v>
      </c>
      <c r="Q59" s="96"/>
      <c r="R59" s="385">
        <f>'Anexo 2 Matriz Inf Gastos'!AB83</f>
        <v>12042214767</v>
      </c>
      <c r="S59" s="95"/>
      <c r="T59" s="123"/>
      <c r="U59" s="100"/>
      <c r="V59" s="100"/>
      <c r="W59" s="98">
        <f>+SUMPRODUCT(W60:W63,X60:X63)</f>
        <v>0.76333333333333342</v>
      </c>
      <c r="X59" s="98">
        <v>0.3</v>
      </c>
      <c r="Y59" s="98">
        <v>0.4</v>
      </c>
      <c r="Z59" s="96">
        <f>'Anexo 2 Matriz Inf Gastos'!Y83</f>
        <v>25970193492</v>
      </c>
      <c r="AA59" s="96">
        <v>202365800</v>
      </c>
      <c r="AB59" s="385">
        <f>'Anexo 2 Matriz Inf Gastos'!Z84</f>
        <v>25651651957</v>
      </c>
      <c r="AC59" s="101">
        <f t="shared" si="2"/>
        <v>0.98773434109768476</v>
      </c>
      <c r="AD59" s="385">
        <f>'Anexo 2 Matriz Inf Gastos'!AA83</f>
        <v>12042214767</v>
      </c>
      <c r="AE59" s="405">
        <f t="shared" si="3"/>
        <v>0.46369368679172718</v>
      </c>
      <c r="AF59" s="102">
        <f t="shared" si="4"/>
        <v>13609437190</v>
      </c>
      <c r="AG59" s="102">
        <v>64872850</v>
      </c>
      <c r="AH59" s="102">
        <v>64872850</v>
      </c>
      <c r="AI59" s="98">
        <f t="shared" si="24"/>
        <v>1</v>
      </c>
      <c r="AJ59" s="96">
        <f t="shared" ref="AJ59:AK59" si="58">SUM(AJ60:AJ63)</f>
        <v>8800000000</v>
      </c>
      <c r="AK59" s="96">
        <f t="shared" si="58"/>
        <v>25651651957.000004</v>
      </c>
      <c r="AL59" s="98">
        <f t="shared" si="8"/>
        <v>2.9149604496590915</v>
      </c>
      <c r="AM59" s="96"/>
      <c r="AN59" s="96" t="s">
        <v>76</v>
      </c>
      <c r="AO59" s="96"/>
      <c r="AP59" s="96"/>
      <c r="AQ59" s="104"/>
      <c r="AR59" s="105"/>
      <c r="AS59" s="106"/>
    </row>
    <row r="60" spans="1:45" ht="59.25" customHeight="1" x14ac:dyDescent="0.25">
      <c r="A60" s="71" t="s">
        <v>269</v>
      </c>
      <c r="B60" s="111" t="s">
        <v>270</v>
      </c>
      <c r="C60" s="124">
        <v>1</v>
      </c>
      <c r="D60" s="124">
        <v>1</v>
      </c>
      <c r="E60" s="74">
        <v>1</v>
      </c>
      <c r="F60" s="128">
        <v>0</v>
      </c>
      <c r="G60" s="74"/>
      <c r="H60" s="74"/>
      <c r="I60" s="76">
        <f t="shared" ref="I60:I61" si="59">IF((E60+G60)/C60&gt;=100%,100%,(E60+G60)/C60)</f>
        <v>1</v>
      </c>
      <c r="J60" s="76">
        <f t="shared" ref="J60:J63" si="60">IF(F60/D60&gt;=100%,100%,F60/D60)</f>
        <v>0</v>
      </c>
      <c r="K60" s="90" t="s">
        <v>1530</v>
      </c>
      <c r="L60" s="375">
        <v>44925</v>
      </c>
      <c r="M60" s="780" t="s">
        <v>1403</v>
      </c>
      <c r="N60" s="781"/>
      <c r="O60" s="782"/>
      <c r="P60" s="783"/>
      <c r="Q60" s="77" t="s">
        <v>1377</v>
      </c>
      <c r="R60" s="384">
        <v>185477474.71669087</v>
      </c>
      <c r="S60" s="375">
        <v>44925</v>
      </c>
      <c r="T60" s="93"/>
      <c r="U60" s="135">
        <v>3</v>
      </c>
      <c r="V60" s="80">
        <f>SUM(E60:G60)</f>
        <v>1</v>
      </c>
      <c r="W60" s="76">
        <f t="shared" ref="W60:W63" si="61">IF(V60/U60&gt;=100%,100%,V60/U60)</f>
        <v>0.33333333333333331</v>
      </c>
      <c r="X60" s="81">
        <v>0.57999999999999996</v>
      </c>
      <c r="Y60" s="75">
        <v>0.3</v>
      </c>
      <c r="Z60" s="82">
        <v>400000000</v>
      </c>
      <c r="AA60" s="83"/>
      <c r="AB60" s="439">
        <v>395093736.43907392</v>
      </c>
      <c r="AC60" s="84">
        <f t="shared" si="2"/>
        <v>0.98773434109768476</v>
      </c>
      <c r="AD60" s="439">
        <v>185477474.71669087</v>
      </c>
      <c r="AE60" s="148">
        <f t="shared" si="3"/>
        <v>0.46369368679172718</v>
      </c>
      <c r="AF60" s="85">
        <f t="shared" si="4"/>
        <v>209616261.72238305</v>
      </c>
      <c r="AG60" s="85"/>
      <c r="AH60" s="85"/>
      <c r="AI60" s="75" t="e">
        <f t="shared" si="24"/>
        <v>#DIV/0!</v>
      </c>
      <c r="AJ60" s="82">
        <v>900000000</v>
      </c>
      <c r="AK60" s="77">
        <f t="shared" ref="AK60:AK63" si="62">+SUM(AA60:AB60)</f>
        <v>395093736.43907392</v>
      </c>
      <c r="AL60" s="86">
        <f t="shared" si="8"/>
        <v>0.43899304048785992</v>
      </c>
      <c r="AM60" s="83"/>
      <c r="AN60" s="83" t="s">
        <v>76</v>
      </c>
      <c r="AO60" s="77"/>
      <c r="AP60" s="87" t="s">
        <v>261</v>
      </c>
      <c r="AQ60" s="88"/>
      <c r="AR60" s="89"/>
      <c r="AS60" s="880" t="s">
        <v>271</v>
      </c>
    </row>
    <row r="61" spans="1:45" ht="126" customHeight="1" x14ac:dyDescent="0.25">
      <c r="A61" s="301" t="s">
        <v>272</v>
      </c>
      <c r="B61" s="111" t="s">
        <v>273</v>
      </c>
      <c r="C61" s="137">
        <v>0.1</v>
      </c>
      <c r="D61" s="137">
        <v>1</v>
      </c>
      <c r="E61" s="75">
        <v>0.1</v>
      </c>
      <c r="F61" s="618">
        <v>100</v>
      </c>
      <c r="G61" s="74"/>
      <c r="H61" s="74"/>
      <c r="I61" s="76">
        <f t="shared" si="59"/>
        <v>1</v>
      </c>
      <c r="J61" s="76">
        <f t="shared" si="60"/>
        <v>1</v>
      </c>
      <c r="K61" s="617" t="s">
        <v>1531</v>
      </c>
      <c r="L61" s="375">
        <v>44925</v>
      </c>
      <c r="M61" s="78" t="s">
        <v>1399</v>
      </c>
      <c r="N61" s="72" t="s">
        <v>1400</v>
      </c>
      <c r="O61" s="782"/>
      <c r="P61" s="783"/>
      <c r="Q61" s="77" t="s">
        <v>1377</v>
      </c>
      <c r="R61" s="384">
        <v>11740813870.585377</v>
      </c>
      <c r="S61" s="375">
        <v>44925</v>
      </c>
      <c r="T61" s="93"/>
      <c r="U61" s="75">
        <v>1</v>
      </c>
      <c r="V61" s="107">
        <f>+F61</f>
        <v>100</v>
      </c>
      <c r="W61" s="108">
        <f t="shared" si="61"/>
        <v>1</v>
      </c>
      <c r="X61" s="81">
        <v>0.33</v>
      </c>
      <c r="Y61" s="75">
        <v>0.4</v>
      </c>
      <c r="Z61" s="82">
        <v>25320193492</v>
      </c>
      <c r="AA61" s="83"/>
      <c r="AB61" s="439">
        <v>25009624635.286507</v>
      </c>
      <c r="AC61" s="84">
        <f t="shared" si="2"/>
        <v>0.98773434109768476</v>
      </c>
      <c r="AD61" s="439">
        <v>11740813870.585377</v>
      </c>
      <c r="AE61" s="148">
        <f t="shared" si="3"/>
        <v>0.46369368679172718</v>
      </c>
      <c r="AF61" s="85">
        <f t="shared" si="4"/>
        <v>13268810764.70113</v>
      </c>
      <c r="AG61" s="85"/>
      <c r="AH61" s="85"/>
      <c r="AI61" s="75" t="e">
        <f t="shared" si="24"/>
        <v>#DIV/0!</v>
      </c>
      <c r="AJ61" s="82">
        <v>4700000000</v>
      </c>
      <c r="AK61" s="77">
        <f t="shared" si="62"/>
        <v>25009624635.286507</v>
      </c>
      <c r="AL61" s="86">
        <f t="shared" si="8"/>
        <v>5.3211967309120229</v>
      </c>
      <c r="AM61" s="83"/>
      <c r="AN61" s="83" t="s">
        <v>76</v>
      </c>
      <c r="AO61" s="77"/>
      <c r="AP61" s="87" t="s">
        <v>261</v>
      </c>
      <c r="AQ61" s="88"/>
      <c r="AR61" s="89"/>
      <c r="AS61" s="855"/>
    </row>
    <row r="62" spans="1:45" ht="191.25" customHeight="1" x14ac:dyDescent="0.25">
      <c r="A62" s="71" t="s">
        <v>274</v>
      </c>
      <c r="B62" s="111" t="s">
        <v>275</v>
      </c>
      <c r="C62" s="124">
        <v>0</v>
      </c>
      <c r="D62" s="124">
        <v>2</v>
      </c>
      <c r="E62" s="74">
        <v>0</v>
      </c>
      <c r="F62" s="126">
        <v>4</v>
      </c>
      <c r="G62" s="74"/>
      <c r="H62" s="74"/>
      <c r="I62" s="76" t="s">
        <v>155</v>
      </c>
      <c r="J62" s="76">
        <f t="shared" si="60"/>
        <v>1</v>
      </c>
      <c r="K62" s="90" t="s">
        <v>1532</v>
      </c>
      <c r="L62" s="375">
        <v>44925</v>
      </c>
      <c r="M62" s="78" t="s">
        <v>1403</v>
      </c>
      <c r="N62" s="72" t="s">
        <v>1400</v>
      </c>
      <c r="O62" s="782"/>
      <c r="P62" s="783"/>
      <c r="Q62" s="77" t="s">
        <v>1377</v>
      </c>
      <c r="R62" s="384">
        <v>62105277.634136781</v>
      </c>
      <c r="S62" s="375">
        <v>44925</v>
      </c>
      <c r="T62" s="93"/>
      <c r="U62" s="80">
        <v>5</v>
      </c>
      <c r="V62" s="113">
        <f t="shared" ref="V62:V63" si="63">SUM(E62:G62)</f>
        <v>4</v>
      </c>
      <c r="W62" s="108">
        <f t="shared" si="61"/>
        <v>0.8</v>
      </c>
      <c r="X62" s="81">
        <v>0.2</v>
      </c>
      <c r="Y62" s="75">
        <v>0.15</v>
      </c>
      <c r="Z62" s="82">
        <v>133936000</v>
      </c>
      <c r="AA62" s="83"/>
      <c r="AB62" s="439">
        <v>132293186.70925951</v>
      </c>
      <c r="AC62" s="84">
        <f t="shared" si="2"/>
        <v>0.98773434109768476</v>
      </c>
      <c r="AD62" s="439">
        <v>62105277.634136781</v>
      </c>
      <c r="AE62" s="148">
        <f t="shared" si="3"/>
        <v>0.46369368679172723</v>
      </c>
      <c r="AF62" s="85">
        <f t="shared" si="4"/>
        <v>70187909.075122729</v>
      </c>
      <c r="AG62" s="85"/>
      <c r="AH62" s="85"/>
      <c r="AI62" s="75" t="e">
        <f t="shared" si="24"/>
        <v>#DIV/0!</v>
      </c>
      <c r="AJ62" s="82">
        <v>2400000000</v>
      </c>
      <c r="AK62" s="77">
        <f t="shared" si="62"/>
        <v>132293186.70925951</v>
      </c>
      <c r="AL62" s="86">
        <f t="shared" si="8"/>
        <v>5.5122161128858128E-2</v>
      </c>
      <c r="AM62" s="83"/>
      <c r="AN62" s="83" t="s">
        <v>76</v>
      </c>
      <c r="AO62" s="77"/>
      <c r="AP62" s="87" t="s">
        <v>261</v>
      </c>
      <c r="AQ62" s="88"/>
      <c r="AR62" s="89"/>
      <c r="AS62" s="855"/>
    </row>
    <row r="63" spans="1:45" ht="132" customHeight="1" x14ac:dyDescent="0.25">
      <c r="A63" s="71" t="s">
        <v>276</v>
      </c>
      <c r="B63" s="111" t="s">
        <v>277</v>
      </c>
      <c r="C63" s="124">
        <v>0</v>
      </c>
      <c r="D63" s="124">
        <v>2</v>
      </c>
      <c r="E63" s="74">
        <v>0</v>
      </c>
      <c r="F63" s="126">
        <v>2</v>
      </c>
      <c r="G63" s="74"/>
      <c r="H63" s="74"/>
      <c r="I63" s="76" t="s">
        <v>159</v>
      </c>
      <c r="J63" s="76">
        <f t="shared" si="60"/>
        <v>1</v>
      </c>
      <c r="K63" s="90" t="s">
        <v>1533</v>
      </c>
      <c r="L63" s="375">
        <v>44925</v>
      </c>
      <c r="M63" s="780" t="s">
        <v>1399</v>
      </c>
      <c r="N63" s="781"/>
      <c r="O63" s="77" t="s">
        <v>1653</v>
      </c>
      <c r="P63" s="80" t="s">
        <v>1616</v>
      </c>
      <c r="Q63" s="77" t="s">
        <v>1377</v>
      </c>
      <c r="R63" s="384">
        <v>53818144.063795023</v>
      </c>
      <c r="S63" s="375">
        <v>44925</v>
      </c>
      <c r="T63" s="77"/>
      <c r="U63" s="80">
        <v>5</v>
      </c>
      <c r="V63" s="113">
        <f t="shared" si="63"/>
        <v>2</v>
      </c>
      <c r="W63" s="108">
        <f t="shared" si="61"/>
        <v>0.4</v>
      </c>
      <c r="X63" s="81">
        <v>0.2</v>
      </c>
      <c r="Y63" s="75">
        <v>0.15</v>
      </c>
      <c r="Z63" s="82">
        <v>116064000</v>
      </c>
      <c r="AA63" s="83"/>
      <c r="AB63" s="439">
        <v>114640398.56516169</v>
      </c>
      <c r="AC63" s="84">
        <f t="shared" si="2"/>
        <v>0.98773434109768476</v>
      </c>
      <c r="AD63" s="439">
        <v>53818144.063795023</v>
      </c>
      <c r="AE63" s="148">
        <f t="shared" si="3"/>
        <v>0.46369368679172718</v>
      </c>
      <c r="AF63" s="85">
        <f t="shared" si="4"/>
        <v>60822254.501366667</v>
      </c>
      <c r="AG63" s="85"/>
      <c r="AH63" s="85"/>
      <c r="AI63" s="75" t="e">
        <f t="shared" si="24"/>
        <v>#DIV/0!</v>
      </c>
      <c r="AJ63" s="82">
        <v>800000000</v>
      </c>
      <c r="AK63" s="77">
        <f t="shared" si="62"/>
        <v>114640398.56516169</v>
      </c>
      <c r="AL63" s="86">
        <f t="shared" si="8"/>
        <v>0.1433004982064521</v>
      </c>
      <c r="AM63" s="83"/>
      <c r="AN63" s="83" t="s">
        <v>76</v>
      </c>
      <c r="AO63" s="77"/>
      <c r="AP63" s="94"/>
      <c r="AQ63" s="88"/>
      <c r="AR63" s="89"/>
      <c r="AS63" s="856"/>
    </row>
    <row r="64" spans="1:45" ht="42" customHeight="1" x14ac:dyDescent="0.25">
      <c r="A64" s="34" t="s">
        <v>278</v>
      </c>
      <c r="B64" s="35"/>
      <c r="C64" s="36"/>
      <c r="D64" s="36"/>
      <c r="E64" s="36"/>
      <c r="F64" s="36"/>
      <c r="G64" s="36"/>
      <c r="H64" s="36"/>
      <c r="I64" s="37">
        <f t="shared" ref="I64:J64" si="64">+(I65*X65)+(I106*X106)</f>
        <v>0.99999999999999989</v>
      </c>
      <c r="J64" s="37">
        <f t="shared" si="64"/>
        <v>0.76917999999999997</v>
      </c>
      <c r="K64" s="46"/>
      <c r="L64" s="34"/>
      <c r="M64" s="38"/>
      <c r="N64" s="38"/>
      <c r="O64" s="38"/>
      <c r="P64" s="35"/>
      <c r="Q64" s="35"/>
      <c r="R64" s="388">
        <f>'Anexo 2 Matriz Inf Gastos'!AB87</f>
        <v>14406241369.73</v>
      </c>
      <c r="S64" s="34"/>
      <c r="T64" s="35"/>
      <c r="U64" s="41"/>
      <c r="V64" s="41"/>
      <c r="W64" s="42">
        <f>+(W65*X65)+(W106*X106)</f>
        <v>0.49858796428571428</v>
      </c>
      <c r="X64" s="42">
        <v>0.35</v>
      </c>
      <c r="Y64" s="42">
        <v>0.35</v>
      </c>
      <c r="Z64" s="138">
        <f>'Anexo 2 Matriz Inf Gastos'!Y87</f>
        <v>38397020824</v>
      </c>
      <c r="AA64" s="138">
        <f t="shared" ref="AA64" si="65">+AA65+AA106</f>
        <v>3769259577</v>
      </c>
      <c r="AB64" s="388">
        <f>'Anexo 2 Matriz Inf Gastos'!Z87</f>
        <v>37292928810.5</v>
      </c>
      <c r="AC64" s="40">
        <f t="shared" si="2"/>
        <v>0.97124537295326074</v>
      </c>
      <c r="AD64" s="388">
        <f>'Anexo 2 Matriz Inf Gastos'!AA87</f>
        <v>14516152877.73</v>
      </c>
      <c r="AE64" s="403">
        <f t="shared" si="3"/>
        <v>0.37805414498868362</v>
      </c>
      <c r="AF64" s="43">
        <f t="shared" si="4"/>
        <v>22776775932.77</v>
      </c>
      <c r="AG64" s="138">
        <f t="shared" ref="AG64:AH64" si="66">+AG65+AG106</f>
        <v>2564933639</v>
      </c>
      <c r="AH64" s="138">
        <f t="shared" si="66"/>
        <v>2490093189</v>
      </c>
      <c r="AI64" s="42">
        <f t="shared" si="24"/>
        <v>0.97082168175345918</v>
      </c>
      <c r="AJ64" s="35">
        <f t="shared" ref="AJ64:AK64" si="67">+AJ65+AJ106</f>
        <v>36554551175.959999</v>
      </c>
      <c r="AK64" s="35">
        <f t="shared" si="67"/>
        <v>41062188387.5</v>
      </c>
      <c r="AL64" s="42">
        <f t="shared" si="8"/>
        <v>1.1233126126988104</v>
      </c>
      <c r="AM64" s="35"/>
      <c r="AN64" s="35"/>
      <c r="AO64" s="35"/>
      <c r="AP64" s="35"/>
      <c r="AQ64" s="139"/>
      <c r="AR64" s="140"/>
      <c r="AS64" s="46"/>
    </row>
    <row r="65" spans="1:45" ht="45" customHeight="1" x14ac:dyDescent="0.25">
      <c r="A65" s="47" t="s">
        <v>279</v>
      </c>
      <c r="B65" s="53"/>
      <c r="C65" s="129"/>
      <c r="D65" s="129"/>
      <c r="E65" s="129"/>
      <c r="F65" s="129"/>
      <c r="G65" s="129"/>
      <c r="H65" s="129"/>
      <c r="I65" s="50">
        <f t="shared" ref="I65:J65" si="68">+(I66*X66)+(I71*X71)+(I76*X76)+(I85*X85)+(I90*X90)+(I102*X102)</f>
        <v>1</v>
      </c>
      <c r="J65" s="130">
        <f t="shared" si="68"/>
        <v>0.93000000000000016</v>
      </c>
      <c r="K65" s="59"/>
      <c r="L65" s="47"/>
      <c r="M65" s="53"/>
      <c r="N65" s="53"/>
      <c r="O65" s="53"/>
      <c r="P65" s="53"/>
      <c r="Q65" s="53"/>
      <c r="R65" s="387">
        <f>'Anexo 2 Matriz Inf Gastos'!AB88</f>
        <v>10987961497.74</v>
      </c>
      <c r="S65" s="47"/>
      <c r="T65" s="53"/>
      <c r="U65" s="133"/>
      <c r="V65" s="133"/>
      <c r="W65" s="50">
        <f>+(W66*X66)+(W71*X71)+(W76*X76)+(W85*X85)+(W90*X90)+(W102*X102)</f>
        <v>0.56266666666666676</v>
      </c>
      <c r="X65" s="50">
        <v>0.56999999999999995</v>
      </c>
      <c r="Y65" s="50">
        <v>0.56999999999999995</v>
      </c>
      <c r="Z65" s="141">
        <f>'Anexo 2 Matriz Inf Gastos'!Y88</f>
        <v>29016078670</v>
      </c>
      <c r="AA65" s="141">
        <f t="shared" ref="AA65" si="69">+AA66+AA71+AA76+AA85+AA90+AA102</f>
        <v>2105594404</v>
      </c>
      <c r="AB65" s="387">
        <f>'Anexo 2 Matriz Inf Gastos'!Z88</f>
        <v>28733179847</v>
      </c>
      <c r="AC65" s="54">
        <f t="shared" si="2"/>
        <v>0.99025027378036123</v>
      </c>
      <c r="AD65" s="387">
        <f>'Anexo 2 Matriz Inf Gastos'!AA88</f>
        <v>10992062097.74</v>
      </c>
      <c r="AE65" s="193">
        <f t="shared" si="3"/>
        <v>0.37882658862187318</v>
      </c>
      <c r="AF65" s="55">
        <f t="shared" si="4"/>
        <v>17741117749.260002</v>
      </c>
      <c r="AG65" s="141">
        <f t="shared" ref="AG65:AH65" si="70">+AG66+AG71+AG76+AG85+AG90+AG102</f>
        <v>502530071</v>
      </c>
      <c r="AH65" s="141">
        <f t="shared" si="70"/>
        <v>474740371</v>
      </c>
      <c r="AI65" s="50">
        <f t="shared" si="24"/>
        <v>0.94470042370857443</v>
      </c>
      <c r="AJ65" s="53">
        <f t="shared" ref="AJ65:AK65" si="71">+AJ66+AJ71+AJ76+AJ85+AJ90+AJ102</f>
        <v>18856198123.959999</v>
      </c>
      <c r="AK65" s="53">
        <f t="shared" si="71"/>
        <v>30838774251</v>
      </c>
      <c r="AL65" s="50">
        <f t="shared" si="8"/>
        <v>1.6354714798957328</v>
      </c>
      <c r="AM65" s="53"/>
      <c r="AN65" s="53" t="s">
        <v>68</v>
      </c>
      <c r="AO65" s="53"/>
      <c r="AP65" s="53"/>
      <c r="AQ65" s="142"/>
      <c r="AR65" s="143"/>
      <c r="AS65" s="59"/>
    </row>
    <row r="66" spans="1:45" ht="40.5" customHeight="1" x14ac:dyDescent="0.25">
      <c r="A66" s="60" t="s">
        <v>280</v>
      </c>
      <c r="B66" s="61"/>
      <c r="C66" s="62"/>
      <c r="D66" s="62"/>
      <c r="E66" s="62"/>
      <c r="F66" s="62"/>
      <c r="G66" s="62"/>
      <c r="H66" s="62"/>
      <c r="I66" s="63">
        <f>+I67*100%</f>
        <v>1</v>
      </c>
      <c r="J66" s="63">
        <f>+SUMPRODUCT(J67:J70,Y67:Y70)</f>
        <v>1</v>
      </c>
      <c r="K66" s="70"/>
      <c r="L66" s="60"/>
      <c r="M66" s="61"/>
      <c r="N66" s="61"/>
      <c r="O66" s="61"/>
      <c r="P66" s="61"/>
      <c r="Q66" s="61"/>
      <c r="R66" s="398">
        <f>'Anexo 2 Matriz Inf Gastos'!AB89</f>
        <v>5212329820</v>
      </c>
      <c r="S66" s="60"/>
      <c r="T66" s="61"/>
      <c r="U66" s="65"/>
      <c r="V66" s="65"/>
      <c r="W66" s="63">
        <f>+SUMPRODUCT(W67:W70,X67:X70)</f>
        <v>0.33</v>
      </c>
      <c r="X66" s="63">
        <v>0.1</v>
      </c>
      <c r="Y66" s="63">
        <v>0.1</v>
      </c>
      <c r="Z66" s="399">
        <f>'Anexo 2 Matriz Inf Gastos'!Y89</f>
        <v>7268589929</v>
      </c>
      <c r="AA66" s="144">
        <v>8919489</v>
      </c>
      <c r="AB66" s="386">
        <f>'Anexo 2 Matriz Inf Gastos'!Z89</f>
        <v>7256867163</v>
      </c>
      <c r="AC66" s="66">
        <f t="shared" si="2"/>
        <v>0.99838720217889454</v>
      </c>
      <c r="AD66" s="386">
        <f>'Anexo 2 Matriz Inf Gastos'!AA89</f>
        <v>5212329820</v>
      </c>
      <c r="AE66" s="406">
        <f t="shared" si="3"/>
        <v>0.71710329939016149</v>
      </c>
      <c r="AF66" s="67">
        <f t="shared" si="4"/>
        <v>2044537343</v>
      </c>
      <c r="AG66" s="67"/>
      <c r="AH66" s="67"/>
      <c r="AI66" s="63" t="e">
        <f t="shared" si="24"/>
        <v>#DIV/0!</v>
      </c>
      <c r="AJ66" s="61">
        <f>SUM(AJ67:AJ70)</f>
        <v>2700000000</v>
      </c>
      <c r="AK66" s="61">
        <f t="shared" ref="AK66:AK100" si="72">+SUM(AA66:AB66)</f>
        <v>7265786652</v>
      </c>
      <c r="AL66" s="63">
        <f t="shared" si="8"/>
        <v>2.6910320933333334</v>
      </c>
      <c r="AM66" s="61"/>
      <c r="AN66" s="61" t="s">
        <v>68</v>
      </c>
      <c r="AO66" s="61"/>
      <c r="AP66" s="61"/>
      <c r="AQ66" s="68"/>
      <c r="AR66" s="69"/>
      <c r="AS66" s="70"/>
    </row>
    <row r="67" spans="1:45" ht="132" customHeight="1" x14ac:dyDescent="0.25">
      <c r="A67" s="145" t="s">
        <v>281</v>
      </c>
      <c r="B67" s="111" t="s">
        <v>282</v>
      </c>
      <c r="C67" s="124">
        <v>1</v>
      </c>
      <c r="D67" s="124">
        <v>2</v>
      </c>
      <c r="E67" s="74">
        <v>1</v>
      </c>
      <c r="F67" s="74">
        <v>2</v>
      </c>
      <c r="G67" s="74"/>
      <c r="H67" s="74"/>
      <c r="I67" s="76">
        <f>IF((E67+G67)/C67&gt;=100%,100%,(E67+G67)/C67)</f>
        <v>1</v>
      </c>
      <c r="J67" s="76">
        <f>IF(F67/D67&gt;=100%,100%,F67/D67)</f>
        <v>1</v>
      </c>
      <c r="K67" s="90" t="s">
        <v>283</v>
      </c>
      <c r="L67" s="375">
        <v>44925</v>
      </c>
      <c r="M67" s="780" t="s">
        <v>1399</v>
      </c>
      <c r="N67" s="781"/>
      <c r="O67" s="77" t="s">
        <v>1653</v>
      </c>
      <c r="P67" s="784" t="s">
        <v>1617</v>
      </c>
      <c r="Q67" s="77" t="s">
        <v>1377</v>
      </c>
      <c r="R67" s="384">
        <v>5212329820</v>
      </c>
      <c r="S67" s="375">
        <v>44925</v>
      </c>
      <c r="T67" s="77"/>
      <c r="U67" s="80">
        <v>5</v>
      </c>
      <c r="V67" s="80">
        <f t="shared" ref="V67:V70" si="73">SUM(E67:G67)</f>
        <v>3</v>
      </c>
      <c r="W67" s="76">
        <f t="shared" ref="W67:W70" si="74">IF(V67/U67&gt;=100%,100%,V67/U67)</f>
        <v>0.6</v>
      </c>
      <c r="X67" s="81">
        <v>0.55000000000000004</v>
      </c>
      <c r="Y67" s="75">
        <v>1</v>
      </c>
      <c r="Z67" s="82">
        <f>Z66</f>
        <v>7268589929</v>
      </c>
      <c r="AA67" s="83"/>
      <c r="AB67" s="384">
        <f>AB66</f>
        <v>7256867163</v>
      </c>
      <c r="AC67" s="84">
        <f t="shared" si="2"/>
        <v>0.99838720217889454</v>
      </c>
      <c r="AD67" s="384">
        <v>5212329820</v>
      </c>
      <c r="AE67" s="148">
        <f t="shared" si="3"/>
        <v>0.71710329939016149</v>
      </c>
      <c r="AF67" s="85">
        <f t="shared" si="4"/>
        <v>2044537343</v>
      </c>
      <c r="AG67" s="85"/>
      <c r="AH67" s="85"/>
      <c r="AI67" s="75" t="e">
        <f t="shared" si="24"/>
        <v>#DIV/0!</v>
      </c>
      <c r="AJ67" s="82">
        <v>1600000000</v>
      </c>
      <c r="AK67" s="77">
        <f t="shared" si="72"/>
        <v>7256867163</v>
      </c>
      <c r="AL67" s="86">
        <f t="shared" si="8"/>
        <v>4.5355419768749998</v>
      </c>
      <c r="AM67" s="83"/>
      <c r="AN67" s="83" t="s">
        <v>68</v>
      </c>
      <c r="AO67" s="77"/>
      <c r="AP67" s="146" t="s">
        <v>284</v>
      </c>
      <c r="AQ67" s="88"/>
      <c r="AR67" s="89"/>
      <c r="AS67" s="880" t="s">
        <v>285</v>
      </c>
    </row>
    <row r="68" spans="1:45" ht="12.75" hidden="1" customHeight="1" x14ac:dyDescent="0.25">
      <c r="A68" s="91" t="s">
        <v>286</v>
      </c>
      <c r="B68" s="111" t="s">
        <v>287</v>
      </c>
      <c r="C68" s="124">
        <v>0</v>
      </c>
      <c r="D68" s="124">
        <v>0</v>
      </c>
      <c r="E68" s="74">
        <v>0</v>
      </c>
      <c r="F68" s="74"/>
      <c r="G68" s="74"/>
      <c r="H68" s="74"/>
      <c r="I68" s="76" t="s">
        <v>155</v>
      </c>
      <c r="J68" s="76"/>
      <c r="K68" s="474"/>
      <c r="L68" s="377">
        <v>44749</v>
      </c>
      <c r="M68" s="78"/>
      <c r="N68" s="72"/>
      <c r="O68" s="77"/>
      <c r="P68" s="77"/>
      <c r="Q68" s="77"/>
      <c r="R68" s="384"/>
      <c r="S68" s="377">
        <v>44749</v>
      </c>
      <c r="T68" s="77"/>
      <c r="U68" s="80">
        <v>2</v>
      </c>
      <c r="V68" s="80">
        <f t="shared" si="73"/>
        <v>0</v>
      </c>
      <c r="W68" s="76">
        <f t="shared" si="74"/>
        <v>0</v>
      </c>
      <c r="X68" s="81">
        <v>0.3</v>
      </c>
      <c r="Y68" s="75">
        <v>0</v>
      </c>
      <c r="Z68" s="82"/>
      <c r="AA68" s="83"/>
      <c r="AB68" s="439"/>
      <c r="AC68" s="84" t="e">
        <f t="shared" si="2"/>
        <v>#DIV/0!</v>
      </c>
      <c r="AD68" s="439"/>
      <c r="AE68" s="148" t="e">
        <f t="shared" si="3"/>
        <v>#DIV/0!</v>
      </c>
      <c r="AF68" s="85">
        <f t="shared" si="4"/>
        <v>0</v>
      </c>
      <c r="AG68" s="85"/>
      <c r="AH68" s="85"/>
      <c r="AI68" s="75" t="e">
        <f t="shared" si="24"/>
        <v>#DIV/0!</v>
      </c>
      <c r="AJ68" s="82">
        <v>738057118</v>
      </c>
      <c r="AK68" s="77">
        <f t="shared" si="72"/>
        <v>0</v>
      </c>
      <c r="AL68" s="86">
        <f t="shared" si="8"/>
        <v>0</v>
      </c>
      <c r="AM68" s="83"/>
      <c r="AN68" s="83" t="s">
        <v>68</v>
      </c>
      <c r="AO68" s="77" t="s">
        <v>90</v>
      </c>
      <c r="AP68" s="94"/>
      <c r="AQ68" s="88"/>
      <c r="AR68" s="89"/>
      <c r="AS68" s="855"/>
    </row>
    <row r="69" spans="1:45" ht="12.75" hidden="1" customHeight="1" x14ac:dyDescent="0.25">
      <c r="A69" s="71" t="s">
        <v>288</v>
      </c>
      <c r="B69" s="111" t="s">
        <v>289</v>
      </c>
      <c r="C69" s="124">
        <v>0</v>
      </c>
      <c r="D69" s="124">
        <v>0</v>
      </c>
      <c r="E69" s="74">
        <v>0</v>
      </c>
      <c r="F69" s="74"/>
      <c r="G69" s="74"/>
      <c r="H69" s="74"/>
      <c r="I69" s="76" t="s">
        <v>155</v>
      </c>
      <c r="J69" s="76"/>
      <c r="K69" s="474"/>
      <c r="L69" s="172"/>
      <c r="M69" s="78"/>
      <c r="N69" s="72"/>
      <c r="O69" s="77"/>
      <c r="P69" s="77"/>
      <c r="Q69" s="77"/>
      <c r="R69" s="384"/>
      <c r="S69" s="172"/>
      <c r="T69" s="77"/>
      <c r="U69" s="80">
        <v>2</v>
      </c>
      <c r="V69" s="80">
        <f t="shared" si="73"/>
        <v>0</v>
      </c>
      <c r="W69" s="76">
        <f t="shared" si="74"/>
        <v>0</v>
      </c>
      <c r="X69" s="81">
        <v>0.08</v>
      </c>
      <c r="Y69" s="75">
        <v>0</v>
      </c>
      <c r="Z69" s="82"/>
      <c r="AA69" s="83"/>
      <c r="AB69" s="439"/>
      <c r="AC69" s="84" t="e">
        <f t="shared" si="2"/>
        <v>#DIV/0!</v>
      </c>
      <c r="AD69" s="439"/>
      <c r="AE69" s="148" t="e">
        <f t="shared" si="3"/>
        <v>#DIV/0!</v>
      </c>
      <c r="AF69" s="85">
        <f t="shared" si="4"/>
        <v>0</v>
      </c>
      <c r="AG69" s="85"/>
      <c r="AH69" s="85"/>
      <c r="AI69" s="75" t="e">
        <f t="shared" si="24"/>
        <v>#DIV/0!</v>
      </c>
      <c r="AJ69" s="82">
        <v>300000000</v>
      </c>
      <c r="AK69" s="77">
        <f t="shared" si="72"/>
        <v>0</v>
      </c>
      <c r="AL69" s="86">
        <f t="shared" si="8"/>
        <v>0</v>
      </c>
      <c r="AM69" s="83"/>
      <c r="AN69" s="83" t="s">
        <v>68</v>
      </c>
      <c r="AO69" s="77"/>
      <c r="AP69" s="146" t="s">
        <v>284</v>
      </c>
      <c r="AQ69" s="88"/>
      <c r="AR69" s="89"/>
      <c r="AS69" s="855"/>
    </row>
    <row r="70" spans="1:45" ht="12.75" hidden="1" customHeight="1" x14ac:dyDescent="0.25">
      <c r="A70" s="71" t="s">
        <v>290</v>
      </c>
      <c r="B70" s="111" t="s">
        <v>291</v>
      </c>
      <c r="C70" s="124">
        <v>0</v>
      </c>
      <c r="D70" s="124">
        <v>0</v>
      </c>
      <c r="E70" s="74">
        <v>0</v>
      </c>
      <c r="F70" s="74"/>
      <c r="G70" s="74"/>
      <c r="H70" s="74"/>
      <c r="I70" s="76" t="s">
        <v>155</v>
      </c>
      <c r="J70" s="76"/>
      <c r="K70" s="474"/>
      <c r="L70" s="172"/>
      <c r="M70" s="78"/>
      <c r="N70" s="72"/>
      <c r="O70" s="77"/>
      <c r="P70" s="77"/>
      <c r="Q70" s="77"/>
      <c r="R70" s="384"/>
      <c r="S70" s="172"/>
      <c r="T70" s="77"/>
      <c r="U70" s="80">
        <v>2</v>
      </c>
      <c r="V70" s="80">
        <f t="shared" si="73"/>
        <v>0</v>
      </c>
      <c r="W70" s="76">
        <f t="shared" si="74"/>
        <v>0</v>
      </c>
      <c r="X70" s="81">
        <v>7.0000000000000007E-2</v>
      </c>
      <c r="Y70" s="75">
        <v>0</v>
      </c>
      <c r="Z70" s="82"/>
      <c r="AA70" s="83"/>
      <c r="AB70" s="439"/>
      <c r="AC70" s="84" t="e">
        <f t="shared" si="2"/>
        <v>#DIV/0!</v>
      </c>
      <c r="AD70" s="439"/>
      <c r="AE70" s="148" t="e">
        <f t="shared" si="3"/>
        <v>#DIV/0!</v>
      </c>
      <c r="AF70" s="85">
        <f t="shared" si="4"/>
        <v>0</v>
      </c>
      <c r="AG70" s="85"/>
      <c r="AH70" s="85"/>
      <c r="AI70" s="75" t="e">
        <f t="shared" si="24"/>
        <v>#DIV/0!</v>
      </c>
      <c r="AJ70" s="82">
        <v>61942882</v>
      </c>
      <c r="AK70" s="77">
        <f t="shared" si="72"/>
        <v>0</v>
      </c>
      <c r="AL70" s="86">
        <f t="shared" si="8"/>
        <v>0</v>
      </c>
      <c r="AM70" s="83"/>
      <c r="AN70" s="83" t="s">
        <v>68</v>
      </c>
      <c r="AO70" s="77"/>
      <c r="AP70" s="94"/>
      <c r="AQ70" s="88"/>
      <c r="AR70" s="89"/>
      <c r="AS70" s="856"/>
    </row>
    <row r="71" spans="1:45" ht="78.75" customHeight="1" x14ac:dyDescent="0.25">
      <c r="A71" s="60" t="s">
        <v>292</v>
      </c>
      <c r="B71" s="61"/>
      <c r="C71" s="62"/>
      <c r="D71" s="62"/>
      <c r="E71" s="62"/>
      <c r="F71" s="62"/>
      <c r="G71" s="62"/>
      <c r="H71" s="62"/>
      <c r="I71" s="63">
        <f>(I72*50%)+(I73*50%)</f>
        <v>1</v>
      </c>
      <c r="J71" s="63">
        <f>+SUMPRODUCT(J72:J75,Y72:Y75)</f>
        <v>1</v>
      </c>
      <c r="K71" s="70"/>
      <c r="L71" s="60"/>
      <c r="M71" s="61"/>
      <c r="N71" s="61"/>
      <c r="O71" s="61"/>
      <c r="P71" s="77"/>
      <c r="Q71" s="61"/>
      <c r="R71" s="386">
        <f>'Anexo 2 Matriz Inf Gastos'!AB93</f>
        <v>18704000</v>
      </c>
      <c r="S71" s="60"/>
      <c r="T71" s="61"/>
      <c r="U71" s="65"/>
      <c r="V71" s="65"/>
      <c r="W71" s="63">
        <f>+SUMPRODUCT(W72:W75,X72:X75)</f>
        <v>0.58466666666666667</v>
      </c>
      <c r="X71" s="63">
        <v>0.1</v>
      </c>
      <c r="Y71" s="63">
        <v>0.1</v>
      </c>
      <c r="Z71" s="144">
        <f>'Anexo 2 Matriz Inf Gastos'!Y93</f>
        <v>11248758655</v>
      </c>
      <c r="AA71" s="61">
        <v>5000000</v>
      </c>
      <c r="AB71" s="386">
        <f>'Anexo 2 Matriz Inf Gastos'!Z93</f>
        <v>11224814678</v>
      </c>
      <c r="AC71" s="66">
        <f t="shared" si="2"/>
        <v>0.99787141161666248</v>
      </c>
      <c r="AD71" s="386">
        <f>'Anexo 2 Matriz Inf Gastos'!AA93</f>
        <v>18704000</v>
      </c>
      <c r="AE71" s="406">
        <f t="shared" si="3"/>
        <v>1.6627612498101019E-3</v>
      </c>
      <c r="AF71" s="67">
        <f t="shared" si="4"/>
        <v>11206110678</v>
      </c>
      <c r="AG71" s="67"/>
      <c r="AH71" s="67"/>
      <c r="AI71" s="63" t="e">
        <f t="shared" si="24"/>
        <v>#DIV/0!</v>
      </c>
      <c r="AJ71" s="61">
        <f>SUM(AJ72:AJ75)</f>
        <v>1300000000</v>
      </c>
      <c r="AK71" s="61">
        <f t="shared" si="72"/>
        <v>11229814678</v>
      </c>
      <c r="AL71" s="63">
        <f t="shared" si="8"/>
        <v>8.6383189830769229</v>
      </c>
      <c r="AM71" s="61"/>
      <c r="AN71" s="61" t="s">
        <v>68</v>
      </c>
      <c r="AO71" s="61"/>
      <c r="AP71" s="61"/>
      <c r="AQ71" s="68"/>
      <c r="AR71" s="69"/>
      <c r="AS71" s="70"/>
    </row>
    <row r="72" spans="1:45" ht="52.5" customHeight="1" x14ac:dyDescent="0.25">
      <c r="A72" s="71" t="s">
        <v>293</v>
      </c>
      <c r="B72" s="147" t="s">
        <v>294</v>
      </c>
      <c r="C72" s="124">
        <v>1</v>
      </c>
      <c r="D72" s="124">
        <v>1</v>
      </c>
      <c r="E72" s="74">
        <v>1</v>
      </c>
      <c r="F72" s="74">
        <v>2</v>
      </c>
      <c r="G72" s="74"/>
      <c r="H72" s="74"/>
      <c r="I72" s="76">
        <f t="shared" ref="I72:I73" si="75">IF((E72+G72)/C72&gt;=100%,100%,(E72+G72)/C72)</f>
        <v>1</v>
      </c>
      <c r="J72" s="76">
        <f>IF(F72/D72&gt;=100%,100%,F72/D72)</f>
        <v>1</v>
      </c>
      <c r="K72" s="90" t="s">
        <v>295</v>
      </c>
      <c r="L72" s="375">
        <v>44925</v>
      </c>
      <c r="M72" s="780" t="s">
        <v>1399</v>
      </c>
      <c r="N72" s="781"/>
      <c r="O72" s="77" t="s">
        <v>1653</v>
      </c>
      <c r="P72" s="796" t="s">
        <v>1618</v>
      </c>
      <c r="Q72" s="77" t="s">
        <v>1377</v>
      </c>
      <c r="R72" s="384">
        <v>61875.466940348473</v>
      </c>
      <c r="S72" s="375">
        <v>44925</v>
      </c>
      <c r="T72" s="77"/>
      <c r="U72" s="80">
        <v>3</v>
      </c>
      <c r="V72" s="80">
        <f t="shared" ref="V72:V75" si="76">SUM(E72:G72)</f>
        <v>3</v>
      </c>
      <c r="W72" s="76">
        <f t="shared" ref="W72:W75" si="77">IF(V72/U72&gt;=100%,100%,V72/U72)</f>
        <v>1</v>
      </c>
      <c r="X72" s="81">
        <v>0.22</v>
      </c>
      <c r="Y72" s="75">
        <v>0.2</v>
      </c>
      <c r="Z72" s="82">
        <v>37212478.308244824</v>
      </c>
      <c r="AA72" s="83"/>
      <c r="AB72" s="439">
        <v>37133268.259202696</v>
      </c>
      <c r="AC72" s="84">
        <f t="shared" si="2"/>
        <v>0.99787141161666248</v>
      </c>
      <c r="AD72" s="439">
        <v>61875.466940348473</v>
      </c>
      <c r="AE72" s="148">
        <f t="shared" si="3"/>
        <v>1.6627612498101019E-3</v>
      </c>
      <c r="AF72" s="85">
        <f t="shared" si="4"/>
        <v>37071392.792262346</v>
      </c>
      <c r="AG72" s="85"/>
      <c r="AH72" s="85"/>
      <c r="AI72" s="75" t="e">
        <f t="shared" si="24"/>
        <v>#DIV/0!</v>
      </c>
      <c r="AJ72" s="82">
        <v>250000000</v>
      </c>
      <c r="AK72" s="77">
        <f t="shared" si="72"/>
        <v>37133268.259202696</v>
      </c>
      <c r="AL72" s="86">
        <f t="shared" si="8"/>
        <v>0.14853307303681079</v>
      </c>
      <c r="AM72" s="83"/>
      <c r="AN72" s="83" t="s">
        <v>68</v>
      </c>
      <c r="AO72" s="77"/>
      <c r="AP72" s="146" t="s">
        <v>284</v>
      </c>
      <c r="AQ72" s="88"/>
      <c r="AR72" s="89"/>
      <c r="AS72" s="881" t="s">
        <v>285</v>
      </c>
    </row>
    <row r="73" spans="1:45" ht="30" hidden="1" customHeight="1" x14ac:dyDescent="0.25">
      <c r="A73" s="71" t="s">
        <v>296</v>
      </c>
      <c r="B73" s="147" t="s">
        <v>297</v>
      </c>
      <c r="C73" s="137">
        <v>0.3</v>
      </c>
      <c r="D73" s="137"/>
      <c r="E73" s="75">
        <v>0.3</v>
      </c>
      <c r="F73" s="75"/>
      <c r="G73" s="74"/>
      <c r="H73" s="74"/>
      <c r="I73" s="76">
        <f t="shared" si="75"/>
        <v>1</v>
      </c>
      <c r="J73" s="76"/>
      <c r="K73" s="90"/>
      <c r="L73" s="375">
        <v>44925</v>
      </c>
      <c r="M73" s="780"/>
      <c r="N73" s="781"/>
      <c r="O73" s="77" t="s">
        <v>1611</v>
      </c>
      <c r="P73" s="784" t="s">
        <v>1618</v>
      </c>
      <c r="Q73" s="77" t="s">
        <v>1377</v>
      </c>
      <c r="R73" s="384">
        <v>0</v>
      </c>
      <c r="S73" s="375">
        <v>44925</v>
      </c>
      <c r="T73" s="77"/>
      <c r="U73" s="75">
        <v>1</v>
      </c>
      <c r="V73" s="107">
        <f t="shared" si="76"/>
        <v>0.3</v>
      </c>
      <c r="W73" s="76">
        <f t="shared" si="77"/>
        <v>0.3</v>
      </c>
      <c r="X73" s="81">
        <v>0.22</v>
      </c>
      <c r="Y73" s="75">
        <v>0</v>
      </c>
      <c r="Z73" s="82">
        <v>0</v>
      </c>
      <c r="AA73" s="83"/>
      <c r="AB73" s="439">
        <v>0</v>
      </c>
      <c r="AC73" s="84" t="e">
        <f t="shared" si="2"/>
        <v>#DIV/0!</v>
      </c>
      <c r="AD73" s="439">
        <v>0</v>
      </c>
      <c r="AE73" s="148" t="e">
        <f t="shared" si="3"/>
        <v>#DIV/0!</v>
      </c>
      <c r="AF73" s="85">
        <f t="shared" si="4"/>
        <v>0</v>
      </c>
      <c r="AG73" s="85"/>
      <c r="AH73" s="85"/>
      <c r="AI73" s="75" t="e">
        <f t="shared" si="24"/>
        <v>#DIV/0!</v>
      </c>
      <c r="AJ73" s="82">
        <v>180000000</v>
      </c>
      <c r="AK73" s="77">
        <f t="shared" si="72"/>
        <v>0</v>
      </c>
      <c r="AL73" s="86">
        <f t="shared" si="8"/>
        <v>0</v>
      </c>
      <c r="AM73" s="83"/>
      <c r="AN73" s="83" t="s">
        <v>68</v>
      </c>
      <c r="AO73" s="77"/>
      <c r="AP73" s="146" t="s">
        <v>284</v>
      </c>
      <c r="AQ73" s="88"/>
      <c r="AR73" s="89"/>
      <c r="AS73" s="855"/>
    </row>
    <row r="74" spans="1:45" ht="87" customHeight="1" x14ac:dyDescent="0.25">
      <c r="A74" s="71" t="s">
        <v>298</v>
      </c>
      <c r="B74" s="147" t="s">
        <v>299</v>
      </c>
      <c r="C74" s="124">
        <v>0</v>
      </c>
      <c r="D74" s="124">
        <v>1</v>
      </c>
      <c r="E74" s="74">
        <v>0</v>
      </c>
      <c r="F74" s="74">
        <v>2</v>
      </c>
      <c r="G74" s="74"/>
      <c r="H74" s="74"/>
      <c r="I74" s="76" t="s">
        <v>155</v>
      </c>
      <c r="J74" s="76">
        <f t="shared" ref="J74:J75" si="78">IF(F74/D74&gt;=100%,100%,F74/D74)</f>
        <v>1</v>
      </c>
      <c r="K74" s="90" t="s">
        <v>1534</v>
      </c>
      <c r="L74" s="375">
        <v>44925</v>
      </c>
      <c r="M74" s="780" t="s">
        <v>1399</v>
      </c>
      <c r="N74" s="781"/>
      <c r="O74" s="77" t="s">
        <v>1653</v>
      </c>
      <c r="P74" s="784" t="s">
        <v>1618</v>
      </c>
      <c r="Q74" s="77" t="s">
        <v>1377</v>
      </c>
      <c r="R74" s="384">
        <v>309377.33470174239</v>
      </c>
      <c r="S74" s="375">
        <v>44925</v>
      </c>
      <c r="T74" s="77"/>
      <c r="U74" s="80">
        <v>3</v>
      </c>
      <c r="V74" s="80">
        <f t="shared" si="76"/>
        <v>2</v>
      </c>
      <c r="W74" s="76">
        <f t="shared" si="77"/>
        <v>0.66666666666666663</v>
      </c>
      <c r="X74" s="81">
        <v>0.28000000000000003</v>
      </c>
      <c r="Y74" s="75">
        <v>0.4</v>
      </c>
      <c r="Z74" s="82">
        <v>186062391.54122415</v>
      </c>
      <c r="AA74" s="83"/>
      <c r="AB74" s="439">
        <v>185666341.2960135</v>
      </c>
      <c r="AC74" s="84">
        <f t="shared" si="2"/>
        <v>0.99787141161666248</v>
      </c>
      <c r="AD74" s="439">
        <v>309377.33470174239</v>
      </c>
      <c r="AE74" s="148">
        <f t="shared" si="3"/>
        <v>1.6627612498101019E-3</v>
      </c>
      <c r="AF74" s="85">
        <f t="shared" si="4"/>
        <v>185356963.96131176</v>
      </c>
      <c r="AG74" s="85"/>
      <c r="AH74" s="85"/>
      <c r="AI74" s="75" t="e">
        <f t="shared" si="24"/>
        <v>#DIV/0!</v>
      </c>
      <c r="AJ74" s="82">
        <v>500000000</v>
      </c>
      <c r="AK74" s="77">
        <f t="shared" si="72"/>
        <v>185666341.2960135</v>
      </c>
      <c r="AL74" s="86">
        <f t="shared" si="8"/>
        <v>0.37133268259202701</v>
      </c>
      <c r="AM74" s="83"/>
      <c r="AN74" s="83" t="s">
        <v>68</v>
      </c>
      <c r="AO74" s="77"/>
      <c r="AP74" s="146" t="s">
        <v>284</v>
      </c>
      <c r="AQ74" s="88"/>
      <c r="AR74" s="89"/>
      <c r="AS74" s="855"/>
    </row>
    <row r="75" spans="1:45" ht="31.5" customHeight="1" x14ac:dyDescent="0.25">
      <c r="A75" s="71" t="s">
        <v>301</v>
      </c>
      <c r="B75" s="147" t="s">
        <v>302</v>
      </c>
      <c r="C75" s="124">
        <v>0</v>
      </c>
      <c r="D75" s="124">
        <v>2</v>
      </c>
      <c r="E75" s="74">
        <v>0</v>
      </c>
      <c r="F75" s="74">
        <v>2</v>
      </c>
      <c r="G75" s="74"/>
      <c r="H75" s="74"/>
      <c r="I75" s="76" t="s">
        <v>155</v>
      </c>
      <c r="J75" s="76">
        <f t="shared" si="78"/>
        <v>1</v>
      </c>
      <c r="K75" s="90" t="s">
        <v>295</v>
      </c>
      <c r="L75" s="375">
        <v>44925</v>
      </c>
      <c r="M75" s="780" t="s">
        <v>1399</v>
      </c>
      <c r="N75" s="781"/>
      <c r="O75" s="77" t="s">
        <v>1653</v>
      </c>
      <c r="P75" s="784" t="s">
        <v>1618</v>
      </c>
      <c r="Q75" s="77" t="s">
        <v>1377</v>
      </c>
      <c r="R75" s="384">
        <v>18332747.19835791</v>
      </c>
      <c r="S75" s="375">
        <v>44925</v>
      </c>
      <c r="T75" s="77"/>
      <c r="U75" s="80">
        <v>5</v>
      </c>
      <c r="V75" s="80">
        <f t="shared" si="76"/>
        <v>2</v>
      </c>
      <c r="W75" s="76">
        <f t="shared" si="77"/>
        <v>0.4</v>
      </c>
      <c r="X75" s="81">
        <v>0.28000000000000003</v>
      </c>
      <c r="Y75" s="75">
        <v>0.4</v>
      </c>
      <c r="Z75" s="82">
        <v>11025483785.15053</v>
      </c>
      <c r="AA75" s="83"/>
      <c r="AB75" s="439">
        <v>11002015068.444782</v>
      </c>
      <c r="AC75" s="84">
        <f t="shared" si="2"/>
        <v>0.99787141161666248</v>
      </c>
      <c r="AD75" s="439">
        <v>18332747.19835791</v>
      </c>
      <c r="AE75" s="148">
        <f t="shared" si="3"/>
        <v>1.6627612498101021E-3</v>
      </c>
      <c r="AF75" s="85">
        <f t="shared" si="4"/>
        <v>10983682321.246424</v>
      </c>
      <c r="AG75" s="85"/>
      <c r="AH75" s="85"/>
      <c r="AI75" s="75" t="e">
        <f t="shared" si="24"/>
        <v>#DIV/0!</v>
      </c>
      <c r="AJ75" s="82">
        <v>370000000</v>
      </c>
      <c r="AK75" s="77">
        <f t="shared" si="72"/>
        <v>11002015068.444782</v>
      </c>
      <c r="AL75" s="86">
        <f t="shared" si="8"/>
        <v>29.735175860661574</v>
      </c>
      <c r="AM75" s="83"/>
      <c r="AN75" s="83" t="s">
        <v>68</v>
      </c>
      <c r="AO75" s="77" t="s">
        <v>90</v>
      </c>
      <c r="AP75" s="94"/>
      <c r="AQ75" s="88"/>
      <c r="AR75" s="89"/>
      <c r="AS75" s="856"/>
    </row>
    <row r="76" spans="1:45" ht="49.5" customHeight="1" x14ac:dyDescent="0.25">
      <c r="A76" s="60" t="s">
        <v>303</v>
      </c>
      <c r="B76" s="61"/>
      <c r="C76" s="62"/>
      <c r="D76" s="62"/>
      <c r="E76" s="62"/>
      <c r="F76" s="62"/>
      <c r="G76" s="62"/>
      <c r="H76" s="62"/>
      <c r="I76" s="63">
        <f>+(I77*30%)+(I78*30%)+(I80*30%)+(I84*10%)</f>
        <v>0.99999999999999989</v>
      </c>
      <c r="J76" s="63">
        <f>+SUMPRODUCT(J77:J84,Y77:Y84)</f>
        <v>1</v>
      </c>
      <c r="K76" s="70"/>
      <c r="L76" s="60"/>
      <c r="M76" s="18"/>
      <c r="N76" s="18"/>
      <c r="O76" s="61"/>
      <c r="P76" s="61"/>
      <c r="Q76" s="61"/>
      <c r="R76" s="386">
        <f>'Anexo 2 Matriz Inf Gastos'!AB97</f>
        <v>1731927925.24</v>
      </c>
      <c r="S76" s="60"/>
      <c r="T76" s="61"/>
      <c r="U76" s="65"/>
      <c r="V76" s="65"/>
      <c r="W76" s="28">
        <f>+SUMPRODUCT(W77:W84,X77:X84)</f>
        <v>0.7340000000000001</v>
      </c>
      <c r="X76" s="63">
        <v>0.2</v>
      </c>
      <c r="Y76" s="63">
        <v>0.2</v>
      </c>
      <c r="Z76" s="61">
        <f>'Anexo 2 Matriz Inf Gastos'!Y97</f>
        <v>2049947695</v>
      </c>
      <c r="AA76" s="61">
        <v>150000000</v>
      </c>
      <c r="AB76" s="386">
        <f>'Anexo 2 Matriz Inf Gastos'!Z97</f>
        <v>2026957933</v>
      </c>
      <c r="AC76" s="66">
        <f t="shared" si="2"/>
        <v>0.98878519580959356</v>
      </c>
      <c r="AD76" s="386">
        <f>'Anexo 2 Matriz Inf Gastos'!AA97</f>
        <v>1731927925.24</v>
      </c>
      <c r="AE76" s="406">
        <f t="shared" si="3"/>
        <v>0.84486444676823813</v>
      </c>
      <c r="AF76" s="67">
        <f t="shared" si="4"/>
        <v>295030007.75999999</v>
      </c>
      <c r="AG76" s="67">
        <v>105000000</v>
      </c>
      <c r="AH76" s="67">
        <v>105000000</v>
      </c>
      <c r="AI76" s="63">
        <f t="shared" si="24"/>
        <v>1</v>
      </c>
      <c r="AJ76" s="61">
        <f>SUM(AJ77:AJ84)</f>
        <v>850000000</v>
      </c>
      <c r="AK76" s="61">
        <f t="shared" si="72"/>
        <v>2176957933</v>
      </c>
      <c r="AL76" s="63">
        <f t="shared" si="8"/>
        <v>2.5611269800000001</v>
      </c>
      <c r="AM76" s="61"/>
      <c r="AN76" s="61" t="s">
        <v>68</v>
      </c>
      <c r="AO76" s="61"/>
      <c r="AP76" s="61"/>
      <c r="AQ76" s="68"/>
      <c r="AR76" s="69"/>
      <c r="AS76" s="70"/>
    </row>
    <row r="77" spans="1:45" ht="141.75" customHeight="1" x14ac:dyDescent="0.25">
      <c r="A77" s="71" t="s">
        <v>304</v>
      </c>
      <c r="B77" s="147" t="s">
        <v>305</v>
      </c>
      <c r="C77" s="137">
        <v>1</v>
      </c>
      <c r="D77" s="137">
        <v>1</v>
      </c>
      <c r="E77" s="75">
        <v>0.4</v>
      </c>
      <c r="F77" s="76">
        <v>1</v>
      </c>
      <c r="G77" s="75">
        <v>0.6</v>
      </c>
      <c r="H77" s="492"/>
      <c r="I77" s="134">
        <f t="shared" ref="I77:I78" si="79">IF((E77+G77)/C77&gt;=100%,100%,(E77+G77)/C77)</f>
        <v>1</v>
      </c>
      <c r="J77" s="76">
        <f>IF(F77/D77&gt;=100%,100%,F77/D77)</f>
        <v>1</v>
      </c>
      <c r="K77" s="90" t="s">
        <v>1596</v>
      </c>
      <c r="L77" s="375">
        <v>44925</v>
      </c>
      <c r="M77" s="780" t="s">
        <v>1403</v>
      </c>
      <c r="N77" s="72" t="s">
        <v>1400</v>
      </c>
      <c r="O77" s="782"/>
      <c r="P77" s="783"/>
      <c r="Q77" s="77" t="s">
        <v>1376</v>
      </c>
      <c r="R77" s="384">
        <v>0</v>
      </c>
      <c r="S77" s="375">
        <v>44925</v>
      </c>
      <c r="T77" s="77"/>
      <c r="U77" s="75">
        <v>1</v>
      </c>
      <c r="V77" s="107">
        <f>SUM(E77:G77)/4</f>
        <v>0.5</v>
      </c>
      <c r="W77" s="108">
        <f t="shared" ref="W77:W84" si="80">IF(V77/U77&gt;=100%,100%,V77/U77)</f>
        <v>0.5</v>
      </c>
      <c r="X77" s="81">
        <v>0.21</v>
      </c>
      <c r="Y77" s="75">
        <v>0.2</v>
      </c>
      <c r="Z77" s="82">
        <v>0</v>
      </c>
      <c r="AA77" s="83"/>
      <c r="AB77" s="439">
        <v>0</v>
      </c>
      <c r="AC77" s="84" t="e">
        <f t="shared" si="2"/>
        <v>#DIV/0!</v>
      </c>
      <c r="AD77" s="439">
        <v>0</v>
      </c>
      <c r="AE77" s="148">
        <v>0</v>
      </c>
      <c r="AF77" s="85">
        <f t="shared" si="4"/>
        <v>0</v>
      </c>
      <c r="AG77" s="85"/>
      <c r="AH77" s="85"/>
      <c r="AI77" s="75" t="e">
        <f t="shared" si="24"/>
        <v>#DIV/0!</v>
      </c>
      <c r="AJ77" s="82">
        <v>142000000</v>
      </c>
      <c r="AK77" s="77">
        <f t="shared" si="72"/>
        <v>0</v>
      </c>
      <c r="AL77" s="86">
        <f t="shared" si="8"/>
        <v>0</v>
      </c>
      <c r="AM77" s="83"/>
      <c r="AN77" s="83" t="s">
        <v>68</v>
      </c>
      <c r="AO77" s="77"/>
      <c r="AP77" s="146" t="s">
        <v>284</v>
      </c>
      <c r="AQ77" s="88"/>
      <c r="AR77" s="89"/>
      <c r="AS77" s="881" t="s">
        <v>306</v>
      </c>
    </row>
    <row r="78" spans="1:45" ht="54" hidden="1" customHeight="1" x14ac:dyDescent="0.25">
      <c r="A78" s="91" t="s">
        <v>307</v>
      </c>
      <c r="B78" s="147" t="s">
        <v>308</v>
      </c>
      <c r="C78" s="137">
        <v>1</v>
      </c>
      <c r="D78" s="137"/>
      <c r="E78" s="75">
        <v>1</v>
      </c>
      <c r="F78" s="148"/>
      <c r="G78" s="74"/>
      <c r="H78" s="826"/>
      <c r="I78" s="76">
        <f t="shared" si="79"/>
        <v>1</v>
      </c>
      <c r="J78" s="76"/>
      <c r="K78" s="90"/>
      <c r="L78" s="375">
        <v>44925</v>
      </c>
      <c r="M78" s="780"/>
      <c r="N78" s="781"/>
      <c r="O78" s="782"/>
      <c r="P78" s="783"/>
      <c r="Q78" s="77" t="s">
        <v>1376</v>
      </c>
      <c r="R78" s="384">
        <v>0</v>
      </c>
      <c r="S78" s="375">
        <v>44925</v>
      </c>
      <c r="T78" s="77"/>
      <c r="U78" s="75">
        <v>1</v>
      </c>
      <c r="V78" s="107">
        <f>SUM(E78:G78)/2</f>
        <v>0.5</v>
      </c>
      <c r="W78" s="108">
        <f t="shared" si="80"/>
        <v>0.5</v>
      </c>
      <c r="X78" s="81">
        <v>0.11</v>
      </c>
      <c r="Y78" s="75">
        <v>0</v>
      </c>
      <c r="Z78" s="82">
        <v>0</v>
      </c>
      <c r="AA78" s="83"/>
      <c r="AB78" s="439">
        <v>0</v>
      </c>
      <c r="AC78" s="84" t="e">
        <f t="shared" si="2"/>
        <v>#DIV/0!</v>
      </c>
      <c r="AD78" s="439">
        <v>0</v>
      </c>
      <c r="AE78" s="148" t="e">
        <f t="shared" si="3"/>
        <v>#DIV/0!</v>
      </c>
      <c r="AF78" s="85">
        <f t="shared" si="4"/>
        <v>0</v>
      </c>
      <c r="AG78" s="85"/>
      <c r="AH78" s="85"/>
      <c r="AI78" s="75" t="e">
        <f t="shared" si="24"/>
        <v>#DIV/0!</v>
      </c>
      <c r="AJ78" s="82">
        <v>36000000</v>
      </c>
      <c r="AK78" s="77">
        <f t="shared" si="72"/>
        <v>0</v>
      </c>
      <c r="AL78" s="86">
        <f t="shared" si="8"/>
        <v>0</v>
      </c>
      <c r="AM78" s="83"/>
      <c r="AN78" s="83" t="s">
        <v>68</v>
      </c>
      <c r="AO78" s="77"/>
      <c r="AP78" s="94"/>
      <c r="AQ78" s="88"/>
      <c r="AR78" s="89"/>
      <c r="AS78" s="855"/>
    </row>
    <row r="79" spans="1:45" ht="95.25" customHeight="1" x14ac:dyDescent="0.25">
      <c r="A79" s="91" t="s">
        <v>309</v>
      </c>
      <c r="B79" s="147" t="s">
        <v>310</v>
      </c>
      <c r="C79" s="137">
        <v>0</v>
      </c>
      <c r="D79" s="137">
        <v>0.8</v>
      </c>
      <c r="E79" s="75">
        <v>0</v>
      </c>
      <c r="F79" s="75">
        <v>0.8</v>
      </c>
      <c r="G79" s="74"/>
      <c r="H79" s="470"/>
      <c r="I79" s="76" t="s">
        <v>155</v>
      </c>
      <c r="J79" s="76">
        <f>IF(F79/D79&gt;=100%,100%,F79/D79)</f>
        <v>1</v>
      </c>
      <c r="K79" s="90" t="s">
        <v>1538</v>
      </c>
      <c r="L79" s="375">
        <v>44925</v>
      </c>
      <c r="M79" s="780" t="s">
        <v>1399</v>
      </c>
      <c r="N79" s="781"/>
      <c r="O79" s="77" t="s">
        <v>1653</v>
      </c>
      <c r="P79" s="785" t="s">
        <v>1619</v>
      </c>
      <c r="Q79" s="77" t="s">
        <v>1376</v>
      </c>
      <c r="R79" s="384">
        <v>429518125.45951998</v>
      </c>
      <c r="S79" s="375">
        <v>44925</v>
      </c>
      <c r="T79" s="77"/>
      <c r="U79" s="75">
        <v>1</v>
      </c>
      <c r="V79" s="107">
        <f t="shared" ref="V79:V84" si="81">SUM(E79:G79)</f>
        <v>0.8</v>
      </c>
      <c r="W79" s="76">
        <f t="shared" si="80"/>
        <v>0.8</v>
      </c>
      <c r="X79" s="81">
        <v>0.08</v>
      </c>
      <c r="Y79" s="75">
        <v>0.2</v>
      </c>
      <c r="Z79" s="82">
        <v>508387028.36000001</v>
      </c>
      <c r="AA79" s="83"/>
      <c r="AB79" s="439">
        <v>502685567.384</v>
      </c>
      <c r="AC79" s="84">
        <f t="shared" si="2"/>
        <v>0.98878519580959356</v>
      </c>
      <c r="AD79" s="439">
        <v>429518125.45951998</v>
      </c>
      <c r="AE79" s="148">
        <f t="shared" si="3"/>
        <v>0.84486444676823813</v>
      </c>
      <c r="AF79" s="85">
        <f t="shared" si="4"/>
        <v>73167441.924480021</v>
      </c>
      <c r="AG79" s="85"/>
      <c r="AH79" s="85"/>
      <c r="AI79" s="75" t="e">
        <f t="shared" si="24"/>
        <v>#DIV/0!</v>
      </c>
      <c r="AJ79" s="82">
        <v>2000000</v>
      </c>
      <c r="AK79" s="77">
        <f t="shared" si="72"/>
        <v>502685567.384</v>
      </c>
      <c r="AL79" s="86">
        <f t="shared" si="8"/>
        <v>251.34278369200001</v>
      </c>
      <c r="AM79" s="83"/>
      <c r="AN79" s="83" t="s">
        <v>68</v>
      </c>
      <c r="AO79" s="77" t="s">
        <v>90</v>
      </c>
      <c r="AP79" s="94"/>
      <c r="AQ79" s="88"/>
      <c r="AR79" s="89"/>
      <c r="AS79" s="855"/>
    </row>
    <row r="80" spans="1:45" ht="55.5" hidden="1" customHeight="1" x14ac:dyDescent="0.25">
      <c r="A80" s="125" t="s">
        <v>311</v>
      </c>
      <c r="B80" s="147" t="s">
        <v>312</v>
      </c>
      <c r="C80" s="124">
        <v>1</v>
      </c>
      <c r="D80" s="124"/>
      <c r="E80" s="74">
        <v>1</v>
      </c>
      <c r="F80" s="74"/>
      <c r="G80" s="74"/>
      <c r="H80" s="74"/>
      <c r="I80" s="76">
        <f>IF((E80+G80)/C80&gt;=100%,100%,(E80+G80)/C80)</f>
        <v>1</v>
      </c>
      <c r="J80" s="76"/>
      <c r="K80" s="474"/>
      <c r="L80" s="375"/>
      <c r="M80" s="780"/>
      <c r="N80" s="781"/>
      <c r="O80" s="782"/>
      <c r="P80" s="785" t="s">
        <v>1620</v>
      </c>
      <c r="Q80" s="77" t="s">
        <v>1376</v>
      </c>
      <c r="R80" s="384">
        <v>0</v>
      </c>
      <c r="S80" s="375">
        <v>44925</v>
      </c>
      <c r="T80" s="77"/>
      <c r="U80" s="80">
        <v>1</v>
      </c>
      <c r="V80" s="80">
        <f t="shared" si="81"/>
        <v>1</v>
      </c>
      <c r="W80" s="76">
        <f t="shared" si="80"/>
        <v>1</v>
      </c>
      <c r="X80" s="81">
        <v>7.0000000000000007E-2</v>
      </c>
      <c r="Y80" s="75">
        <v>0</v>
      </c>
      <c r="Z80" s="114">
        <v>0</v>
      </c>
      <c r="AA80" s="83"/>
      <c r="AB80" s="439">
        <v>0</v>
      </c>
      <c r="AC80" s="84" t="e">
        <f t="shared" si="2"/>
        <v>#DIV/0!</v>
      </c>
      <c r="AD80" s="439">
        <v>0</v>
      </c>
      <c r="AE80" s="148" t="e">
        <f t="shared" si="3"/>
        <v>#DIV/0!</v>
      </c>
      <c r="AF80" s="85">
        <f t="shared" si="4"/>
        <v>0</v>
      </c>
      <c r="AG80" s="85"/>
      <c r="AH80" s="85"/>
      <c r="AI80" s="75" t="e">
        <f t="shared" si="24"/>
        <v>#DIV/0!</v>
      </c>
      <c r="AJ80" s="114">
        <v>65000000</v>
      </c>
      <c r="AK80" s="77">
        <f t="shared" si="72"/>
        <v>0</v>
      </c>
      <c r="AL80" s="86">
        <f t="shared" si="8"/>
        <v>0</v>
      </c>
      <c r="AM80" s="83"/>
      <c r="AN80" s="83"/>
      <c r="AO80" s="77"/>
      <c r="AP80" s="146" t="s">
        <v>284</v>
      </c>
      <c r="AQ80" s="88"/>
      <c r="AR80" s="89"/>
      <c r="AS80" s="855"/>
    </row>
    <row r="81" spans="1:45" ht="119.25" customHeight="1" x14ac:dyDescent="0.25">
      <c r="A81" s="125" t="s">
        <v>313</v>
      </c>
      <c r="B81" s="147" t="s">
        <v>314</v>
      </c>
      <c r="C81" s="124">
        <v>0</v>
      </c>
      <c r="D81" s="124">
        <v>1</v>
      </c>
      <c r="E81" s="74">
        <v>0</v>
      </c>
      <c r="F81" s="92">
        <v>4</v>
      </c>
      <c r="G81" s="74"/>
      <c r="H81" s="74">
        <v>1</v>
      </c>
      <c r="I81" s="76" t="s">
        <v>155</v>
      </c>
      <c r="J81" s="76">
        <f t="shared" ref="J81:J82" si="82">IF(F81/D81&gt;=100%,100%,F81/D81)</f>
        <v>1</v>
      </c>
      <c r="K81" s="90" t="s">
        <v>1535</v>
      </c>
      <c r="L81" s="375">
        <v>44925</v>
      </c>
      <c r="M81" s="780" t="s">
        <v>1399</v>
      </c>
      <c r="N81" s="781"/>
      <c r="O81" s="77" t="s">
        <v>1653</v>
      </c>
      <c r="P81" s="785" t="s">
        <v>1621</v>
      </c>
      <c r="Q81" s="77" t="s">
        <v>1376</v>
      </c>
      <c r="R81" s="384">
        <v>692771170.09600008</v>
      </c>
      <c r="S81" s="375">
        <v>44925</v>
      </c>
      <c r="T81" s="77"/>
      <c r="U81" s="80">
        <v>3</v>
      </c>
      <c r="V81" s="80">
        <f t="shared" si="81"/>
        <v>4</v>
      </c>
      <c r="W81" s="76">
        <f t="shared" si="80"/>
        <v>1</v>
      </c>
      <c r="X81" s="81">
        <v>0.14000000000000001</v>
      </c>
      <c r="Y81" s="75">
        <v>0.2</v>
      </c>
      <c r="Z81" s="82">
        <v>819979078</v>
      </c>
      <c r="AA81" s="83"/>
      <c r="AB81" s="439">
        <v>810783173.20000005</v>
      </c>
      <c r="AC81" s="84">
        <f t="shared" si="2"/>
        <v>0.98878519580959368</v>
      </c>
      <c r="AD81" s="439">
        <v>692771170.09600008</v>
      </c>
      <c r="AE81" s="148">
        <f t="shared" si="3"/>
        <v>0.84486444676823824</v>
      </c>
      <c r="AF81" s="85">
        <f t="shared" si="4"/>
        <v>118012003.10399997</v>
      </c>
      <c r="AG81" s="85"/>
      <c r="AH81" s="85"/>
      <c r="AI81" s="75" t="e">
        <f t="shared" si="24"/>
        <v>#DIV/0!</v>
      </c>
      <c r="AJ81" s="82">
        <v>450000000</v>
      </c>
      <c r="AK81" s="77">
        <f t="shared" si="72"/>
        <v>810783173.20000005</v>
      </c>
      <c r="AL81" s="86">
        <f t="shared" si="8"/>
        <v>1.8017403848888891</v>
      </c>
      <c r="AM81" s="83"/>
      <c r="AN81" s="83" t="s">
        <v>68</v>
      </c>
      <c r="AO81" s="77"/>
      <c r="AP81" s="94"/>
      <c r="AQ81" s="88"/>
      <c r="AR81" s="89"/>
      <c r="AS81" s="855"/>
    </row>
    <row r="82" spans="1:45" ht="99" customHeight="1" x14ac:dyDescent="0.25">
      <c r="A82" s="91" t="s">
        <v>315</v>
      </c>
      <c r="B82" s="147" t="s">
        <v>316</v>
      </c>
      <c r="C82" s="124">
        <v>0</v>
      </c>
      <c r="D82" s="124">
        <v>1</v>
      </c>
      <c r="E82" s="74">
        <v>0</v>
      </c>
      <c r="F82" s="470">
        <v>4</v>
      </c>
      <c r="G82" s="74"/>
      <c r="H82" s="74">
        <v>1</v>
      </c>
      <c r="I82" s="76" t="s">
        <v>155</v>
      </c>
      <c r="J82" s="76">
        <f t="shared" si="82"/>
        <v>1</v>
      </c>
      <c r="K82" s="90" t="s">
        <v>1536</v>
      </c>
      <c r="L82" s="375">
        <v>44925</v>
      </c>
      <c r="M82" s="780" t="s">
        <v>1399</v>
      </c>
      <c r="N82" s="781"/>
      <c r="O82" s="77" t="s">
        <v>1653</v>
      </c>
      <c r="P82" s="785" t="s">
        <v>1622</v>
      </c>
      <c r="Q82" s="77" t="s">
        <v>1376</v>
      </c>
      <c r="R82" s="384">
        <v>609638629.68447995</v>
      </c>
      <c r="S82" s="375">
        <v>44925</v>
      </c>
      <c r="T82" s="77"/>
      <c r="U82" s="80">
        <v>3</v>
      </c>
      <c r="V82" s="80">
        <f t="shared" si="81"/>
        <v>4</v>
      </c>
      <c r="W82" s="76">
        <f t="shared" si="80"/>
        <v>1</v>
      </c>
      <c r="X82" s="81">
        <v>0.14000000000000001</v>
      </c>
      <c r="Y82" s="75">
        <v>0.2</v>
      </c>
      <c r="Z82" s="114">
        <v>721581588.63999999</v>
      </c>
      <c r="AA82" s="83"/>
      <c r="AB82" s="439">
        <v>713489192.41600001</v>
      </c>
      <c r="AC82" s="84">
        <f t="shared" si="2"/>
        <v>0.98878519580959356</v>
      </c>
      <c r="AD82" s="439">
        <v>609638629.68447995</v>
      </c>
      <c r="AE82" s="148">
        <f t="shared" si="3"/>
        <v>0.84486444676823813</v>
      </c>
      <c r="AF82" s="85">
        <f t="shared" si="4"/>
        <v>103850562.73152006</v>
      </c>
      <c r="AG82" s="85"/>
      <c r="AH82" s="85"/>
      <c r="AI82" s="75" t="e">
        <f t="shared" si="24"/>
        <v>#DIV/0!</v>
      </c>
      <c r="AJ82" s="114">
        <v>18000000</v>
      </c>
      <c r="AK82" s="77">
        <f t="shared" si="72"/>
        <v>713489192.41600001</v>
      </c>
      <c r="AL82" s="86">
        <f t="shared" si="8"/>
        <v>39.638288467555554</v>
      </c>
      <c r="AM82" s="83"/>
      <c r="AN82" s="83" t="s">
        <v>68</v>
      </c>
      <c r="AO82" s="77"/>
      <c r="AP82" s="94"/>
      <c r="AQ82" s="88"/>
      <c r="AR82" s="89"/>
      <c r="AS82" s="855"/>
    </row>
    <row r="83" spans="1:45" ht="49.5" hidden="1" customHeight="1" x14ac:dyDescent="0.25">
      <c r="A83" s="91" t="s">
        <v>317</v>
      </c>
      <c r="B83" s="147" t="s">
        <v>318</v>
      </c>
      <c r="C83" s="124">
        <v>0</v>
      </c>
      <c r="D83" s="124"/>
      <c r="E83" s="74">
        <v>0</v>
      </c>
      <c r="F83" s="74"/>
      <c r="G83" s="74"/>
      <c r="H83" s="74"/>
      <c r="I83" s="76" t="s">
        <v>155</v>
      </c>
      <c r="J83" s="76"/>
      <c r="K83" s="478"/>
      <c r="L83" s="375">
        <v>44925</v>
      </c>
      <c r="M83" s="780"/>
      <c r="N83" s="781"/>
      <c r="O83" s="782"/>
      <c r="P83" s="785" t="s">
        <v>1623</v>
      </c>
      <c r="Q83" s="77" t="s">
        <v>1376</v>
      </c>
      <c r="R83" s="384"/>
      <c r="S83" s="375">
        <v>44925</v>
      </c>
      <c r="T83" s="77"/>
      <c r="U83" s="80">
        <v>2</v>
      </c>
      <c r="V83" s="80">
        <f t="shared" si="81"/>
        <v>0</v>
      </c>
      <c r="W83" s="76">
        <f t="shared" si="80"/>
        <v>0</v>
      </c>
      <c r="X83" s="81">
        <v>0.09</v>
      </c>
      <c r="Y83" s="75">
        <v>0</v>
      </c>
      <c r="Z83" s="82"/>
      <c r="AA83" s="83"/>
      <c r="AB83" s="439"/>
      <c r="AC83" s="84" t="e">
        <f t="shared" si="2"/>
        <v>#DIV/0!</v>
      </c>
      <c r="AD83" s="439"/>
      <c r="AE83" s="148" t="e">
        <f t="shared" si="3"/>
        <v>#DIV/0!</v>
      </c>
      <c r="AF83" s="85">
        <f t="shared" si="4"/>
        <v>0</v>
      </c>
      <c r="AG83" s="85"/>
      <c r="AH83" s="85"/>
      <c r="AI83" s="75" t="e">
        <f t="shared" si="24"/>
        <v>#DIV/0!</v>
      </c>
      <c r="AJ83" s="82">
        <v>91000000</v>
      </c>
      <c r="AK83" s="77">
        <f t="shared" si="72"/>
        <v>0</v>
      </c>
      <c r="AL83" s="86">
        <f t="shared" si="8"/>
        <v>0</v>
      </c>
      <c r="AM83" s="83"/>
      <c r="AN83" s="83" t="s">
        <v>68</v>
      </c>
      <c r="AO83" s="77"/>
      <c r="AP83" s="94"/>
      <c r="AQ83" s="88"/>
      <c r="AR83" s="89"/>
      <c r="AS83" s="855"/>
    </row>
    <row r="84" spans="1:45" ht="138.75" customHeight="1" x14ac:dyDescent="0.25">
      <c r="A84" s="71" t="s">
        <v>319</v>
      </c>
      <c r="B84" s="147" t="s">
        <v>320</v>
      </c>
      <c r="C84" s="124">
        <v>1</v>
      </c>
      <c r="D84" s="124">
        <v>1</v>
      </c>
      <c r="E84" s="74">
        <v>3</v>
      </c>
      <c r="F84" s="74">
        <v>5</v>
      </c>
      <c r="G84" s="74"/>
      <c r="H84" s="74"/>
      <c r="I84" s="76">
        <f>IF((E84+G84)/C84&gt;=100%,100%,(E84+G84)/C84)</f>
        <v>1</v>
      </c>
      <c r="J84" s="76">
        <f>IF(F84/D84&gt;=100%,100%,F84/D84)</f>
        <v>1</v>
      </c>
      <c r="K84" s="90" t="s">
        <v>1537</v>
      </c>
      <c r="L84" s="375">
        <v>44925</v>
      </c>
      <c r="M84" s="78" t="s">
        <v>1399</v>
      </c>
      <c r="N84" s="781"/>
      <c r="O84" s="77" t="s">
        <v>1653</v>
      </c>
      <c r="P84" s="785" t="s">
        <v>1624</v>
      </c>
      <c r="Q84" s="77" t="s">
        <v>1376</v>
      </c>
      <c r="R84" s="384">
        <v>0</v>
      </c>
      <c r="S84" s="375">
        <v>44925</v>
      </c>
      <c r="T84" s="77"/>
      <c r="U84" s="80">
        <v>4</v>
      </c>
      <c r="V84" s="80">
        <f t="shared" si="81"/>
        <v>8</v>
      </c>
      <c r="W84" s="76">
        <f t="shared" si="80"/>
        <v>1</v>
      </c>
      <c r="X84" s="81">
        <v>0.16</v>
      </c>
      <c r="Y84" s="75">
        <v>0.2</v>
      </c>
      <c r="Z84" s="82">
        <v>0</v>
      </c>
      <c r="AA84" s="83"/>
      <c r="AB84" s="439">
        <v>0</v>
      </c>
      <c r="AC84" s="84" t="e">
        <f t="shared" si="2"/>
        <v>#DIV/0!</v>
      </c>
      <c r="AD84" s="439">
        <v>0</v>
      </c>
      <c r="AE84" s="148">
        <v>0</v>
      </c>
      <c r="AF84" s="85">
        <f t="shared" si="4"/>
        <v>0</v>
      </c>
      <c r="AG84" s="85"/>
      <c r="AH84" s="85"/>
      <c r="AI84" s="75" t="e">
        <f t="shared" si="24"/>
        <v>#DIV/0!</v>
      </c>
      <c r="AJ84" s="82">
        <v>46000000</v>
      </c>
      <c r="AK84" s="77">
        <f t="shared" si="72"/>
        <v>0</v>
      </c>
      <c r="AL84" s="86">
        <f t="shared" si="8"/>
        <v>0</v>
      </c>
      <c r="AM84" s="83"/>
      <c r="AN84" s="83" t="s">
        <v>68</v>
      </c>
      <c r="AO84" s="77"/>
      <c r="AP84" s="94"/>
      <c r="AQ84" s="88"/>
      <c r="AR84" s="89"/>
      <c r="AS84" s="856"/>
    </row>
    <row r="85" spans="1:45" ht="57.75" customHeight="1" x14ac:dyDescent="0.25">
      <c r="A85" s="60" t="s">
        <v>321</v>
      </c>
      <c r="B85" s="61"/>
      <c r="C85" s="62"/>
      <c r="D85" s="62"/>
      <c r="E85" s="62"/>
      <c r="F85" s="62"/>
      <c r="G85" s="62"/>
      <c r="H85" s="62"/>
      <c r="I85" s="63">
        <f>+(I86*50%)+(I89*50%)</f>
        <v>1</v>
      </c>
      <c r="J85" s="63">
        <f>+SUMPRODUCT(J86:J89,Y86:Y89)</f>
        <v>1</v>
      </c>
      <c r="K85" s="70"/>
      <c r="L85" s="60"/>
      <c r="M85" s="61"/>
      <c r="N85" s="61"/>
      <c r="O85" s="61"/>
      <c r="P85" s="61"/>
      <c r="Q85" s="61"/>
      <c r="R85" s="386">
        <f>'Anexo 2 Matriz Inf Gastos'!AB102</f>
        <v>162204116</v>
      </c>
      <c r="S85" s="60"/>
      <c r="T85" s="61"/>
      <c r="U85" s="65"/>
      <c r="V85" s="65"/>
      <c r="W85" s="28">
        <f>+SUMPRODUCT(W86:W89,X86:X89)</f>
        <v>0.53</v>
      </c>
      <c r="X85" s="63">
        <v>0.2</v>
      </c>
      <c r="Y85" s="63">
        <v>0.2</v>
      </c>
      <c r="Z85" s="61">
        <f>'Anexo 2 Matriz Inf Gastos'!Y101</f>
        <v>183000000</v>
      </c>
      <c r="AA85" s="61">
        <v>5856500</v>
      </c>
      <c r="AB85" s="386">
        <f>'Anexo 2 Matriz Inf Gastos'!Z101</f>
        <v>166304716</v>
      </c>
      <c r="AC85" s="66">
        <f t="shared" si="2"/>
        <v>0.90876893989071039</v>
      </c>
      <c r="AD85" s="386">
        <f>'Anexo 2 Matriz Inf Gastos'!AA101</f>
        <v>166304716</v>
      </c>
      <c r="AE85" s="406">
        <f t="shared" si="3"/>
        <v>0.90876893989071039</v>
      </c>
      <c r="AF85" s="67">
        <f t="shared" si="4"/>
        <v>0</v>
      </c>
      <c r="AG85" s="67"/>
      <c r="AH85" s="67"/>
      <c r="AI85" s="63" t="e">
        <f t="shared" si="24"/>
        <v>#DIV/0!</v>
      </c>
      <c r="AJ85" s="61">
        <f>SUM(AJ86:AJ89)</f>
        <v>500000000</v>
      </c>
      <c r="AK85" s="61">
        <f t="shared" si="72"/>
        <v>172161216</v>
      </c>
      <c r="AL85" s="63">
        <f t="shared" si="8"/>
        <v>0.34432243200000001</v>
      </c>
      <c r="AM85" s="61"/>
      <c r="AN85" s="61" t="s">
        <v>68</v>
      </c>
      <c r="AO85" s="61"/>
      <c r="AP85" s="61"/>
      <c r="AQ85" s="68"/>
      <c r="AR85" s="69"/>
      <c r="AS85" s="70"/>
    </row>
    <row r="86" spans="1:45" ht="68.25" customHeight="1" x14ac:dyDescent="0.25">
      <c r="A86" s="71" t="s">
        <v>322</v>
      </c>
      <c r="B86" s="147" t="s">
        <v>323</v>
      </c>
      <c r="C86" s="137">
        <v>0.1</v>
      </c>
      <c r="D86" s="137">
        <v>0.6</v>
      </c>
      <c r="E86" s="75">
        <v>0.08</v>
      </c>
      <c r="F86" s="75">
        <v>0.6</v>
      </c>
      <c r="G86" s="75">
        <v>0.02</v>
      </c>
      <c r="H86" s="75"/>
      <c r="I86" s="134">
        <f>IF((E86+G86)/C86&gt;=100%,100%,(E86+G86)/C86)</f>
        <v>1</v>
      </c>
      <c r="J86" s="76">
        <f>IF(F86/D86&gt;=100%,100%,F86/D86)</f>
        <v>1</v>
      </c>
      <c r="K86" s="90" t="s">
        <v>1539</v>
      </c>
      <c r="L86" s="375">
        <v>44925</v>
      </c>
      <c r="M86" s="780" t="s">
        <v>1399</v>
      </c>
      <c r="N86" s="781"/>
      <c r="O86" s="77" t="s">
        <v>1653</v>
      </c>
      <c r="P86" s="785" t="s">
        <v>1625</v>
      </c>
      <c r="Q86" s="77" t="s">
        <v>1376</v>
      </c>
      <c r="R86" s="384">
        <v>115519608.69365333</v>
      </c>
      <c r="S86" s="375">
        <v>44925</v>
      </c>
      <c r="T86" s="77"/>
      <c r="U86" s="75">
        <v>1</v>
      </c>
      <c r="V86" s="107">
        <f>+F86</f>
        <v>0.6</v>
      </c>
      <c r="W86" s="108">
        <f t="shared" ref="W86:W89" si="83">IF(V86/U86&gt;=100%,100%,V86/U86)</f>
        <v>0.6</v>
      </c>
      <c r="X86" s="81">
        <v>0.34</v>
      </c>
      <c r="Y86" s="75">
        <v>0.35</v>
      </c>
      <c r="Z86" s="82">
        <v>130330160</v>
      </c>
      <c r="AA86" s="83"/>
      <c r="AB86" s="439">
        <v>84447498.390666679</v>
      </c>
      <c r="AC86" s="84">
        <f t="shared" si="2"/>
        <v>0.64795054644808747</v>
      </c>
      <c r="AD86" s="439">
        <v>118440001.33898667</v>
      </c>
      <c r="AE86" s="148">
        <f t="shared" si="3"/>
        <v>0.90876893989071039</v>
      </c>
      <c r="AF86" s="85">
        <f t="shared" si="4"/>
        <v>-33992502.948319986</v>
      </c>
      <c r="AG86" s="85"/>
      <c r="AH86" s="85"/>
      <c r="AI86" s="75" t="e">
        <f t="shared" si="24"/>
        <v>#DIV/0!</v>
      </c>
      <c r="AJ86" s="82">
        <v>40000000</v>
      </c>
      <c r="AK86" s="77">
        <f t="shared" si="72"/>
        <v>84447498.390666679</v>
      </c>
      <c r="AL86" s="86">
        <f t="shared" si="8"/>
        <v>2.1111874597666671</v>
      </c>
      <c r="AM86" s="83"/>
      <c r="AN86" s="83" t="s">
        <v>68</v>
      </c>
      <c r="AO86" s="83"/>
      <c r="AP86" s="146" t="s">
        <v>284</v>
      </c>
      <c r="AQ86" s="88"/>
      <c r="AR86" s="89"/>
      <c r="AS86" s="881" t="s">
        <v>306</v>
      </c>
    </row>
    <row r="87" spans="1:45" ht="53.25" hidden="1" customHeight="1" x14ac:dyDescent="0.25">
      <c r="A87" s="71" t="s">
        <v>324</v>
      </c>
      <c r="B87" s="147" t="s">
        <v>318</v>
      </c>
      <c r="C87" s="124">
        <v>0</v>
      </c>
      <c r="D87" s="124"/>
      <c r="E87" s="74">
        <v>0</v>
      </c>
      <c r="F87" s="74"/>
      <c r="G87" s="74"/>
      <c r="H87" s="74"/>
      <c r="I87" s="76" t="s">
        <v>155</v>
      </c>
      <c r="J87" s="76"/>
      <c r="K87" s="90"/>
      <c r="L87" s="375">
        <v>44925</v>
      </c>
      <c r="M87" s="780"/>
      <c r="N87" s="781"/>
      <c r="O87" s="782"/>
      <c r="P87" s="785" t="s">
        <v>1626</v>
      </c>
      <c r="Q87" s="77" t="s">
        <v>1376</v>
      </c>
      <c r="R87" s="384">
        <v>0</v>
      </c>
      <c r="S87" s="375">
        <v>44925</v>
      </c>
      <c r="T87" s="77"/>
      <c r="U87" s="80">
        <v>2</v>
      </c>
      <c r="V87" s="80">
        <f t="shared" ref="V87:V89" si="84">SUM(E87:G87)</f>
        <v>0</v>
      </c>
      <c r="W87" s="76">
        <f t="shared" si="83"/>
        <v>0</v>
      </c>
      <c r="X87" s="81">
        <v>0.13</v>
      </c>
      <c r="Y87" s="75">
        <v>0</v>
      </c>
      <c r="Z87" s="82">
        <v>0</v>
      </c>
      <c r="AA87" s="83"/>
      <c r="AB87" s="439">
        <v>0</v>
      </c>
      <c r="AC87" s="84" t="e">
        <f t="shared" si="2"/>
        <v>#DIV/0!</v>
      </c>
      <c r="AD87" s="439">
        <v>0</v>
      </c>
      <c r="AE87" s="148" t="e">
        <f t="shared" si="3"/>
        <v>#DIV/0!</v>
      </c>
      <c r="AF87" s="85">
        <f t="shared" si="4"/>
        <v>0</v>
      </c>
      <c r="AG87" s="85"/>
      <c r="AH87" s="85"/>
      <c r="AI87" s="75" t="e">
        <f t="shared" si="24"/>
        <v>#DIV/0!</v>
      </c>
      <c r="AJ87" s="82">
        <v>190000000</v>
      </c>
      <c r="AK87" s="77">
        <f t="shared" si="72"/>
        <v>0</v>
      </c>
      <c r="AL87" s="86">
        <f t="shared" si="8"/>
        <v>0</v>
      </c>
      <c r="AM87" s="83"/>
      <c r="AN87" s="83" t="s">
        <v>68</v>
      </c>
      <c r="AO87" s="83"/>
      <c r="AP87" s="146" t="s">
        <v>284</v>
      </c>
      <c r="AQ87" s="88"/>
      <c r="AR87" s="89"/>
      <c r="AS87" s="855"/>
    </row>
    <row r="88" spans="1:45" ht="146.25" customHeight="1" x14ac:dyDescent="0.25">
      <c r="A88" s="71" t="s">
        <v>325</v>
      </c>
      <c r="B88" s="147" t="s">
        <v>326</v>
      </c>
      <c r="C88" s="124">
        <v>0</v>
      </c>
      <c r="D88" s="124">
        <v>1</v>
      </c>
      <c r="E88" s="74">
        <v>0</v>
      </c>
      <c r="F88" s="92">
        <v>1</v>
      </c>
      <c r="G88" s="74"/>
      <c r="H88" s="470"/>
      <c r="I88" s="76" t="s">
        <v>155</v>
      </c>
      <c r="J88" s="76">
        <f t="shared" ref="J88:J89" si="85">IF(F88/D88&gt;=100%,100%,F88/D88)</f>
        <v>1</v>
      </c>
      <c r="K88" s="478" t="s">
        <v>1540</v>
      </c>
      <c r="L88" s="375">
        <v>44925</v>
      </c>
      <c r="M88" s="780" t="s">
        <v>1399</v>
      </c>
      <c r="N88" s="781"/>
      <c r="O88" s="77" t="s">
        <v>1653</v>
      </c>
      <c r="P88" s="785" t="s">
        <v>1627</v>
      </c>
      <c r="Q88" s="77" t="s">
        <v>1376</v>
      </c>
      <c r="R88" s="384">
        <v>2162721.5466666669</v>
      </c>
      <c r="S88" s="375">
        <v>44925</v>
      </c>
      <c r="T88" s="77"/>
      <c r="U88" s="80">
        <v>3</v>
      </c>
      <c r="V88" s="80">
        <f t="shared" si="84"/>
        <v>1</v>
      </c>
      <c r="W88" s="76">
        <f t="shared" si="83"/>
        <v>0.33333333333333331</v>
      </c>
      <c r="X88" s="81">
        <v>0.21</v>
      </c>
      <c r="Y88" s="75">
        <v>0.35</v>
      </c>
      <c r="Z88" s="82">
        <v>2440000</v>
      </c>
      <c r="AA88" s="83"/>
      <c r="AB88" s="439">
        <v>1580999.3333333335</v>
      </c>
      <c r="AC88" s="84">
        <f t="shared" si="2"/>
        <v>0.64795054644808747</v>
      </c>
      <c r="AD88" s="439">
        <v>2217396.2133333334</v>
      </c>
      <c r="AE88" s="148">
        <f t="shared" si="3"/>
        <v>0.90876893989071039</v>
      </c>
      <c r="AF88" s="85">
        <f t="shared" si="4"/>
        <v>-636396.87999999989</v>
      </c>
      <c r="AG88" s="85"/>
      <c r="AH88" s="85"/>
      <c r="AI88" s="75" t="e">
        <f t="shared" si="24"/>
        <v>#DIV/0!</v>
      </c>
      <c r="AJ88" s="82">
        <v>15000000</v>
      </c>
      <c r="AK88" s="77">
        <f t="shared" si="72"/>
        <v>1580999.3333333335</v>
      </c>
      <c r="AL88" s="86">
        <f t="shared" si="8"/>
        <v>0.10539995555555556</v>
      </c>
      <c r="AM88" s="83"/>
      <c r="AN88" s="83" t="s">
        <v>68</v>
      </c>
      <c r="AO88" s="83"/>
      <c r="AP88" s="94"/>
      <c r="AQ88" s="88"/>
      <c r="AR88" s="89"/>
      <c r="AS88" s="855"/>
    </row>
    <row r="89" spans="1:45" ht="357.75" customHeight="1" x14ac:dyDescent="0.25">
      <c r="A89" s="71" t="s">
        <v>327</v>
      </c>
      <c r="B89" s="147" t="s">
        <v>328</v>
      </c>
      <c r="C89" s="124">
        <v>2</v>
      </c>
      <c r="D89" s="124">
        <v>6</v>
      </c>
      <c r="E89" s="74">
        <v>2</v>
      </c>
      <c r="F89" s="74">
        <v>14</v>
      </c>
      <c r="G89" s="74"/>
      <c r="H89" s="74"/>
      <c r="I89" s="76">
        <f>IF((E89+G89)/C89&gt;=100%,100%,(E89+G89)/C89)</f>
        <v>1</v>
      </c>
      <c r="J89" s="76">
        <f t="shared" si="85"/>
        <v>1</v>
      </c>
      <c r="K89" s="619" t="s">
        <v>1541</v>
      </c>
      <c r="L89" s="375">
        <v>44925</v>
      </c>
      <c r="M89" s="780" t="s">
        <v>1399</v>
      </c>
      <c r="N89" s="781"/>
      <c r="O89" s="77" t="s">
        <v>1653</v>
      </c>
      <c r="P89" s="785" t="s">
        <v>1628</v>
      </c>
      <c r="Q89" s="77" t="s">
        <v>1376</v>
      </c>
      <c r="R89" s="384">
        <v>44521785.759680003</v>
      </c>
      <c r="S89" s="375">
        <v>44925</v>
      </c>
      <c r="T89" s="77"/>
      <c r="U89" s="80">
        <v>20</v>
      </c>
      <c r="V89" s="80">
        <f t="shared" si="84"/>
        <v>16</v>
      </c>
      <c r="W89" s="76">
        <f t="shared" si="83"/>
        <v>0.8</v>
      </c>
      <c r="X89" s="81">
        <v>0.32</v>
      </c>
      <c r="Y89" s="75">
        <v>0.3</v>
      </c>
      <c r="Z89" s="82">
        <v>50229840</v>
      </c>
      <c r="AA89" s="83"/>
      <c r="AB89" s="439">
        <v>32546452.276000001</v>
      </c>
      <c r="AC89" s="84">
        <f t="shared" si="2"/>
        <v>0.64795054644808747</v>
      </c>
      <c r="AD89" s="439">
        <v>45647318.447680004</v>
      </c>
      <c r="AE89" s="148">
        <f t="shared" si="3"/>
        <v>0.9087689398907105</v>
      </c>
      <c r="AF89" s="85">
        <f t="shared" si="4"/>
        <v>-13100866.171680003</v>
      </c>
      <c r="AG89" s="85"/>
      <c r="AH89" s="85"/>
      <c r="AI89" s="75" t="e">
        <f t="shared" si="24"/>
        <v>#DIV/0!</v>
      </c>
      <c r="AJ89" s="82">
        <v>255000000</v>
      </c>
      <c r="AK89" s="77">
        <f t="shared" si="72"/>
        <v>32546452.276000001</v>
      </c>
      <c r="AL89" s="86">
        <f t="shared" si="8"/>
        <v>0.12763314618039215</v>
      </c>
      <c r="AM89" s="83"/>
      <c r="AN89" s="83" t="s">
        <v>68</v>
      </c>
      <c r="AO89" s="83"/>
      <c r="AP89" s="94"/>
      <c r="AQ89" s="88"/>
      <c r="AR89" s="89"/>
      <c r="AS89" s="856"/>
    </row>
    <row r="90" spans="1:45" ht="79.5" customHeight="1" x14ac:dyDescent="0.25">
      <c r="A90" s="95" t="s">
        <v>329</v>
      </c>
      <c r="B90" s="96"/>
      <c r="C90" s="97"/>
      <c r="D90" s="97"/>
      <c r="E90" s="97"/>
      <c r="F90" s="97"/>
      <c r="G90" s="97"/>
      <c r="H90" s="97"/>
      <c r="I90" s="98">
        <f>+(I91*40%)+(I94*15%)+(I98*15%)+(I99*15%)+(I100*15%)</f>
        <v>1</v>
      </c>
      <c r="J90" s="98">
        <f>+SUMPRODUCT(J91:J101,Y91:Y101)</f>
        <v>0.65</v>
      </c>
      <c r="K90" s="98"/>
      <c r="L90" s="95"/>
      <c r="M90" s="96"/>
      <c r="N90" s="96"/>
      <c r="O90" s="96"/>
      <c r="P90" s="96"/>
      <c r="Q90" s="96"/>
      <c r="R90" s="385">
        <f>'Anexo 2 Matriz Inf Gastos'!AB105</f>
        <v>2813316229.5</v>
      </c>
      <c r="S90" s="95"/>
      <c r="T90" s="96"/>
      <c r="U90" s="100"/>
      <c r="V90" s="100"/>
      <c r="W90" s="98">
        <f>+SUMPRODUCT(W91:W100,X91:X100)</f>
        <v>0.49199999999999999</v>
      </c>
      <c r="X90" s="98">
        <v>0.2</v>
      </c>
      <c r="Y90" s="98">
        <v>0.2</v>
      </c>
      <c r="Z90" s="96">
        <f>'Anexo 2 Matriz Inf Gastos'!Y105</f>
        <v>6465782391</v>
      </c>
      <c r="AA90" s="96">
        <v>161498450</v>
      </c>
      <c r="AB90" s="385">
        <f>'Anexo 2 Matriz Inf Gastos'!Z105</f>
        <v>6260027950</v>
      </c>
      <c r="AC90" s="101">
        <f t="shared" si="2"/>
        <v>0.96817795147476682</v>
      </c>
      <c r="AD90" s="385">
        <f>'Anexo 2 Matriz Inf Gastos'!AA105</f>
        <v>2813316229.5</v>
      </c>
      <c r="AE90" s="405">
        <f t="shared" si="3"/>
        <v>0.43510839978406568</v>
      </c>
      <c r="AF90" s="102">
        <f t="shared" si="4"/>
        <v>3446711720.5</v>
      </c>
      <c r="AG90" s="102">
        <v>51620160</v>
      </c>
      <c r="AH90" s="102">
        <v>42020160</v>
      </c>
      <c r="AI90" s="98">
        <f t="shared" si="24"/>
        <v>0.81402614792360195</v>
      </c>
      <c r="AJ90" s="96">
        <f>SUM(AJ91:AJ100)</f>
        <v>2114140624</v>
      </c>
      <c r="AK90" s="96">
        <f t="shared" si="72"/>
        <v>6421526400</v>
      </c>
      <c r="AL90" s="98">
        <f t="shared" si="8"/>
        <v>3.0374168714710814</v>
      </c>
      <c r="AM90" s="96"/>
      <c r="AN90" s="96" t="s">
        <v>68</v>
      </c>
      <c r="AO90" s="96"/>
      <c r="AP90" s="96"/>
      <c r="AQ90" s="104"/>
      <c r="AR90" s="105"/>
      <c r="AS90" s="106"/>
    </row>
    <row r="91" spans="1:45" ht="80.25" hidden="1" customHeight="1" x14ac:dyDescent="0.25">
      <c r="A91" s="118" t="s">
        <v>1661</v>
      </c>
      <c r="B91" s="147" t="s">
        <v>331</v>
      </c>
      <c r="C91" s="137">
        <v>0.2</v>
      </c>
      <c r="D91" s="124"/>
      <c r="E91" s="75">
        <v>0.2</v>
      </c>
      <c r="F91" s="75"/>
      <c r="G91" s="74"/>
      <c r="H91" s="826"/>
      <c r="I91" s="76">
        <f>IF((E91+G91)/C91&gt;=100%,100%,(E91+G91)/C91)</f>
        <v>1</v>
      </c>
      <c r="J91" s="76"/>
      <c r="K91" s="474"/>
      <c r="L91" s="172"/>
      <c r="M91" s="78"/>
      <c r="N91" s="72"/>
      <c r="O91" s="77"/>
      <c r="P91" s="77"/>
      <c r="Q91" s="77"/>
      <c r="R91" s="384"/>
      <c r="S91" s="172"/>
      <c r="T91" s="77"/>
      <c r="U91" s="75">
        <v>1</v>
      </c>
      <c r="V91" s="107">
        <f>+F91</f>
        <v>0</v>
      </c>
      <c r="W91" s="108">
        <f t="shared" ref="W91:W100" si="86">IF(V91/U91&gt;=100%,100%,V91/U91)</f>
        <v>0</v>
      </c>
      <c r="X91" s="81">
        <v>0.15</v>
      </c>
      <c r="Y91" s="75">
        <v>0</v>
      </c>
      <c r="Z91" s="82"/>
      <c r="AA91" s="83"/>
      <c r="AB91" s="439"/>
      <c r="AC91" s="84" t="e">
        <f t="shared" si="2"/>
        <v>#DIV/0!</v>
      </c>
      <c r="AD91" s="439"/>
      <c r="AE91" s="148" t="e">
        <f t="shared" si="3"/>
        <v>#DIV/0!</v>
      </c>
      <c r="AF91" s="85">
        <f t="shared" si="4"/>
        <v>0</v>
      </c>
      <c r="AG91" s="85"/>
      <c r="AH91" s="85"/>
      <c r="AI91" s="75" t="e">
        <f t="shared" si="24"/>
        <v>#DIV/0!</v>
      </c>
      <c r="AJ91" s="82">
        <v>120000000</v>
      </c>
      <c r="AK91" s="77">
        <f t="shared" si="72"/>
        <v>0</v>
      </c>
      <c r="AL91" s="86">
        <f t="shared" si="8"/>
        <v>0</v>
      </c>
      <c r="AM91" s="83"/>
      <c r="AN91" s="83" t="s">
        <v>68</v>
      </c>
      <c r="AO91" s="83"/>
      <c r="AP91" s="87" t="s">
        <v>332</v>
      </c>
      <c r="AQ91" s="88"/>
      <c r="AR91" s="89"/>
      <c r="AS91" s="881" t="s">
        <v>333</v>
      </c>
    </row>
    <row r="92" spans="1:45" ht="195" customHeight="1" x14ac:dyDescent="0.25">
      <c r="A92" s="118" t="s">
        <v>334</v>
      </c>
      <c r="B92" s="87" t="s">
        <v>335</v>
      </c>
      <c r="C92" s="124">
        <v>0</v>
      </c>
      <c r="D92" s="124">
        <v>2</v>
      </c>
      <c r="E92" s="74">
        <v>0</v>
      </c>
      <c r="F92" s="92">
        <v>4</v>
      </c>
      <c r="G92" s="74"/>
      <c r="H92" s="74"/>
      <c r="I92" s="76" t="s">
        <v>155</v>
      </c>
      <c r="J92" s="76">
        <f t="shared" ref="J92:J94" si="87">IF(F92/D92&gt;=100%,100%,F92/D92)</f>
        <v>1</v>
      </c>
      <c r="K92" s="478" t="s">
        <v>1542</v>
      </c>
      <c r="L92" s="375">
        <v>44925</v>
      </c>
      <c r="M92" s="794" t="s">
        <v>1399</v>
      </c>
      <c r="N92" s="781"/>
      <c r="O92" s="77" t="s">
        <v>1653</v>
      </c>
      <c r="P92" s="783" t="s">
        <v>1606</v>
      </c>
      <c r="Q92" s="77" t="s">
        <v>1382</v>
      </c>
      <c r="R92" s="384">
        <v>1864779917.970737</v>
      </c>
      <c r="S92" s="375">
        <v>44925</v>
      </c>
      <c r="T92" s="77"/>
      <c r="U92" s="80">
        <v>5</v>
      </c>
      <c r="V92" s="80">
        <f t="shared" ref="V92:V100" si="88">SUM(E92:G92)</f>
        <v>4</v>
      </c>
      <c r="W92" s="76">
        <f t="shared" si="86"/>
        <v>0.8</v>
      </c>
      <c r="X92" s="81">
        <v>0.09</v>
      </c>
      <c r="Y92" s="75">
        <v>0</v>
      </c>
      <c r="Z92" s="82">
        <v>4285782391.0000005</v>
      </c>
      <c r="AA92" s="83"/>
      <c r="AB92" s="439">
        <v>4149400015.785008</v>
      </c>
      <c r="AC92" s="84">
        <f t="shared" si="2"/>
        <v>0.96817795147476671</v>
      </c>
      <c r="AD92" s="439">
        <v>1864779917.970737</v>
      </c>
      <c r="AE92" s="148">
        <f t="shared" si="3"/>
        <v>0.43510839978406562</v>
      </c>
      <c r="AF92" s="85">
        <f t="shared" si="4"/>
        <v>2284620097.814271</v>
      </c>
      <c r="AG92" s="85"/>
      <c r="AH92" s="85"/>
      <c r="AI92" s="75" t="e">
        <f t="shared" si="24"/>
        <v>#DIV/0!</v>
      </c>
      <c r="AJ92" s="82">
        <v>50000000</v>
      </c>
      <c r="AK92" s="77">
        <f t="shared" si="72"/>
        <v>4149400015.785008</v>
      </c>
      <c r="AL92" s="86">
        <f t="shared" si="8"/>
        <v>82.988000315700162</v>
      </c>
      <c r="AM92" s="83"/>
      <c r="AN92" s="83" t="s">
        <v>68</v>
      </c>
      <c r="AO92" s="77" t="s">
        <v>87</v>
      </c>
      <c r="AP92" s="87" t="s">
        <v>332</v>
      </c>
      <c r="AQ92" s="88"/>
      <c r="AR92" s="89"/>
      <c r="AS92" s="855"/>
    </row>
    <row r="93" spans="1:45" ht="53.25" customHeight="1" x14ac:dyDescent="0.25">
      <c r="A93" s="118" t="s">
        <v>337</v>
      </c>
      <c r="B93" s="147" t="s">
        <v>338</v>
      </c>
      <c r="C93" s="124">
        <v>0</v>
      </c>
      <c r="D93" s="124">
        <v>1</v>
      </c>
      <c r="E93" s="74">
        <v>0</v>
      </c>
      <c r="F93" s="92">
        <v>1</v>
      </c>
      <c r="G93" s="74"/>
      <c r="H93" s="74"/>
      <c r="I93" s="76">
        <v>0</v>
      </c>
      <c r="J93" s="76">
        <f t="shared" si="87"/>
        <v>1</v>
      </c>
      <c r="K93" s="90" t="s">
        <v>1543</v>
      </c>
      <c r="L93" s="375">
        <v>44925</v>
      </c>
      <c r="M93" s="78" t="s">
        <v>1403</v>
      </c>
      <c r="N93" s="72" t="s">
        <v>1400</v>
      </c>
      <c r="O93" s="782"/>
      <c r="P93" s="783"/>
      <c r="Q93" s="77" t="s">
        <v>1382</v>
      </c>
      <c r="R93" s="384">
        <v>44625778.71124085</v>
      </c>
      <c r="S93" s="375">
        <v>44925</v>
      </c>
      <c r="T93" s="77"/>
      <c r="U93" s="80">
        <v>1</v>
      </c>
      <c r="V93" s="80">
        <f t="shared" si="88"/>
        <v>1</v>
      </c>
      <c r="W93" s="76">
        <f t="shared" si="86"/>
        <v>1</v>
      </c>
      <c r="X93" s="119">
        <v>0.04</v>
      </c>
      <c r="Y93" s="75">
        <v>0.15</v>
      </c>
      <c r="Z93" s="726">
        <v>102562439</v>
      </c>
      <c r="AA93" s="727"/>
      <c r="AB93" s="728">
        <v>99298692.089275733</v>
      </c>
      <c r="AC93" s="729">
        <f>+AB93/Z93</f>
        <v>0.96817795147476682</v>
      </c>
      <c r="AD93" s="728">
        <v>44625778.71124085</v>
      </c>
      <c r="AE93" s="730">
        <f>+AD93/Z93</f>
        <v>0.43510839978406568</v>
      </c>
      <c r="AF93" s="85" t="e">
        <f>+#REF!-#REF!</f>
        <v>#REF!</v>
      </c>
      <c r="AG93" s="85"/>
      <c r="AH93" s="85"/>
      <c r="AI93" s="75" t="e">
        <f t="shared" si="24"/>
        <v>#DIV/0!</v>
      </c>
      <c r="AJ93" s="150">
        <v>15000000</v>
      </c>
      <c r="AK93" s="77" t="e">
        <f>+SUM(#REF!)</f>
        <v>#REF!</v>
      </c>
      <c r="AL93" s="86" t="e">
        <f t="shared" si="8"/>
        <v>#REF!</v>
      </c>
      <c r="AM93" s="83"/>
      <c r="AN93" s="83"/>
      <c r="AO93" s="83"/>
      <c r="AP93" s="94"/>
      <c r="AQ93" s="88"/>
      <c r="AR93" s="89"/>
      <c r="AS93" s="855"/>
    </row>
    <row r="94" spans="1:45" ht="69" customHeight="1" x14ac:dyDescent="0.25">
      <c r="A94" s="118" t="s">
        <v>340</v>
      </c>
      <c r="B94" s="87" t="s">
        <v>335</v>
      </c>
      <c r="C94" s="124">
        <v>1</v>
      </c>
      <c r="D94" s="124">
        <v>1</v>
      </c>
      <c r="E94" s="74">
        <v>1</v>
      </c>
      <c r="F94" s="285">
        <v>3</v>
      </c>
      <c r="G94" s="74"/>
      <c r="H94" s="74"/>
      <c r="I94" s="76">
        <f>IF((E94+G94)/C94&gt;=100%,100%,(E94+G94)/C94)</f>
        <v>1</v>
      </c>
      <c r="J94" s="76">
        <f t="shared" si="87"/>
        <v>1</v>
      </c>
      <c r="K94" s="90" t="s">
        <v>1544</v>
      </c>
      <c r="L94" s="375">
        <v>44925</v>
      </c>
      <c r="M94" s="78" t="s">
        <v>1403</v>
      </c>
      <c r="N94" s="72" t="s">
        <v>1400</v>
      </c>
      <c r="O94" s="782"/>
      <c r="P94" s="783"/>
      <c r="Q94" s="77" t="s">
        <v>1382</v>
      </c>
      <c r="R94" s="384">
        <v>52213007.974087887</v>
      </c>
      <c r="S94" s="375">
        <v>44925</v>
      </c>
      <c r="T94" s="77"/>
      <c r="U94" s="80">
        <v>4</v>
      </c>
      <c r="V94" s="80">
        <f t="shared" si="88"/>
        <v>4</v>
      </c>
      <c r="W94" s="76">
        <f t="shared" si="86"/>
        <v>1</v>
      </c>
      <c r="X94" s="81">
        <v>0.13</v>
      </c>
      <c r="Y94" s="75">
        <v>0.15</v>
      </c>
      <c r="Z94" s="82">
        <v>120000000</v>
      </c>
      <c r="AA94" s="83"/>
      <c r="AB94" s="439">
        <v>116181354.17697202</v>
      </c>
      <c r="AC94" s="84">
        <f t="shared" si="2"/>
        <v>0.96817795147476682</v>
      </c>
      <c r="AD94" s="439">
        <v>52213007.974087887</v>
      </c>
      <c r="AE94" s="148">
        <f t="shared" si="3"/>
        <v>0.43510839978406574</v>
      </c>
      <c r="AF94" s="85">
        <f t="shared" si="4"/>
        <v>63968346.20288413</v>
      </c>
      <c r="AG94" s="85"/>
      <c r="AH94" s="85"/>
      <c r="AI94" s="75" t="e">
        <f t="shared" si="24"/>
        <v>#DIV/0!</v>
      </c>
      <c r="AJ94" s="82">
        <v>150000000</v>
      </c>
      <c r="AK94" s="77">
        <f t="shared" si="72"/>
        <v>116181354.17697202</v>
      </c>
      <c r="AL94" s="86">
        <f t="shared" si="8"/>
        <v>0.77454236117981345</v>
      </c>
      <c r="AM94" s="83"/>
      <c r="AN94" s="83" t="s">
        <v>68</v>
      </c>
      <c r="AO94" s="77" t="s">
        <v>87</v>
      </c>
      <c r="AP94" s="94"/>
      <c r="AQ94" s="88"/>
      <c r="AR94" s="89"/>
      <c r="AS94" s="855"/>
    </row>
    <row r="95" spans="1:45" ht="12.75" hidden="1" customHeight="1" x14ac:dyDescent="0.25">
      <c r="A95" s="118" t="s">
        <v>341</v>
      </c>
      <c r="B95" s="147" t="s">
        <v>342</v>
      </c>
      <c r="C95" s="124">
        <v>0</v>
      </c>
      <c r="D95" s="124"/>
      <c r="E95" s="74">
        <v>0</v>
      </c>
      <c r="F95" s="92"/>
      <c r="G95" s="74"/>
      <c r="H95" s="74"/>
      <c r="I95" s="76" t="s">
        <v>155</v>
      </c>
      <c r="J95" s="76"/>
      <c r="K95" s="151"/>
      <c r="L95" s="375">
        <v>44925</v>
      </c>
      <c r="M95" s="780"/>
      <c r="N95" s="781"/>
      <c r="O95" s="782"/>
      <c r="P95" s="783"/>
      <c r="Q95" s="77" t="s">
        <v>1382</v>
      </c>
      <c r="R95" s="384">
        <v>0</v>
      </c>
      <c r="S95" s="375">
        <v>44925</v>
      </c>
      <c r="T95" s="77"/>
      <c r="U95" s="80">
        <v>1</v>
      </c>
      <c r="V95" s="80">
        <f t="shared" si="88"/>
        <v>0</v>
      </c>
      <c r="W95" s="76">
        <f t="shared" si="86"/>
        <v>0</v>
      </c>
      <c r="X95" s="81">
        <v>0.05</v>
      </c>
      <c r="Y95" s="75">
        <v>0</v>
      </c>
      <c r="Z95" s="82">
        <v>0</v>
      </c>
      <c r="AA95" s="83"/>
      <c r="AB95" s="439">
        <v>0</v>
      </c>
      <c r="AC95" s="84" t="e">
        <f t="shared" si="2"/>
        <v>#DIV/0!</v>
      </c>
      <c r="AD95" s="439">
        <v>0</v>
      </c>
      <c r="AE95" s="148" t="e">
        <f t="shared" si="3"/>
        <v>#DIV/0!</v>
      </c>
      <c r="AF95" s="85">
        <f t="shared" si="4"/>
        <v>0</v>
      </c>
      <c r="AG95" s="85"/>
      <c r="AH95" s="85"/>
      <c r="AI95" s="75" t="e">
        <f t="shared" si="24"/>
        <v>#DIV/0!</v>
      </c>
      <c r="AJ95" s="82">
        <v>20000000</v>
      </c>
      <c r="AK95" s="77">
        <f t="shared" si="72"/>
        <v>0</v>
      </c>
      <c r="AL95" s="86">
        <f t="shared" si="8"/>
        <v>0</v>
      </c>
      <c r="AM95" s="83"/>
      <c r="AN95" s="83" t="s">
        <v>68</v>
      </c>
      <c r="AO95" s="83"/>
      <c r="AP95" s="87" t="s">
        <v>332</v>
      </c>
      <c r="AQ95" s="88"/>
      <c r="AR95" s="89"/>
      <c r="AS95" s="855"/>
    </row>
    <row r="96" spans="1:45" ht="86.25" customHeight="1" x14ac:dyDescent="0.25">
      <c r="A96" s="118" t="s">
        <v>343</v>
      </c>
      <c r="B96" s="147" t="s">
        <v>344</v>
      </c>
      <c r="C96" s="124">
        <v>0</v>
      </c>
      <c r="D96" s="124">
        <v>1</v>
      </c>
      <c r="E96" s="74">
        <v>0</v>
      </c>
      <c r="F96" s="92">
        <v>0</v>
      </c>
      <c r="G96" s="74"/>
      <c r="H96" s="470"/>
      <c r="I96" s="76">
        <v>0</v>
      </c>
      <c r="J96" s="76">
        <f>IF(F96/D96&gt;=100%,100%,F96/D96)</f>
        <v>0</v>
      </c>
      <c r="K96" s="90" t="s">
        <v>345</v>
      </c>
      <c r="L96" s="375">
        <v>44925</v>
      </c>
      <c r="M96" s="780" t="s">
        <v>1403</v>
      </c>
      <c r="N96" s="72" t="s">
        <v>1400</v>
      </c>
      <c r="O96" s="782"/>
      <c r="P96" s="783"/>
      <c r="Q96" s="77" t="s">
        <v>1382</v>
      </c>
      <c r="R96" s="384">
        <v>87021679.956813142</v>
      </c>
      <c r="S96" s="375">
        <v>44925</v>
      </c>
      <c r="T96" s="77"/>
      <c r="U96" s="80">
        <v>1</v>
      </c>
      <c r="V96" s="80">
        <f t="shared" si="88"/>
        <v>0</v>
      </c>
      <c r="W96" s="76">
        <f t="shared" si="86"/>
        <v>0</v>
      </c>
      <c r="X96" s="81">
        <v>0.05</v>
      </c>
      <c r="Y96" s="75">
        <v>0.2</v>
      </c>
      <c r="Z96" s="150">
        <v>200000000</v>
      </c>
      <c r="AA96" s="83"/>
      <c r="AB96" s="439">
        <v>193635590.29495338</v>
      </c>
      <c r="AC96" s="84">
        <f t="shared" si="2"/>
        <v>0.96817795147476693</v>
      </c>
      <c r="AD96" s="439">
        <v>87021679.956813142</v>
      </c>
      <c r="AE96" s="148">
        <f t="shared" si="3"/>
        <v>0.43510839978406574</v>
      </c>
      <c r="AF96" s="85">
        <f t="shared" si="4"/>
        <v>106613910.33814023</v>
      </c>
      <c r="AG96" s="85"/>
      <c r="AH96" s="85"/>
      <c r="AI96" s="75" t="e">
        <f t="shared" si="24"/>
        <v>#DIV/0!</v>
      </c>
      <c r="AJ96" s="150">
        <v>11570350</v>
      </c>
      <c r="AK96" s="77">
        <f t="shared" si="72"/>
        <v>193635590.29495338</v>
      </c>
      <c r="AL96" s="86">
        <f t="shared" si="8"/>
        <v>16.735499815904738</v>
      </c>
      <c r="AM96" s="83"/>
      <c r="AN96" s="83"/>
      <c r="AO96" s="83"/>
      <c r="AP96" s="94"/>
      <c r="AQ96" s="88"/>
      <c r="AR96" s="89"/>
      <c r="AS96" s="855"/>
    </row>
    <row r="97" spans="1:45" ht="42.75" hidden="1" customHeight="1" x14ac:dyDescent="0.25">
      <c r="A97" s="125" t="s">
        <v>346</v>
      </c>
      <c r="B97" s="87" t="s">
        <v>347</v>
      </c>
      <c r="C97" s="124">
        <v>0</v>
      </c>
      <c r="D97" s="124">
        <v>0</v>
      </c>
      <c r="E97" s="74">
        <v>0</v>
      </c>
      <c r="F97" s="92" t="s">
        <v>189</v>
      </c>
      <c r="G97" s="74"/>
      <c r="H97" s="74"/>
      <c r="I97" s="76">
        <v>0</v>
      </c>
      <c r="J97" s="76"/>
      <c r="K97" s="151"/>
      <c r="L97" s="375">
        <v>44925</v>
      </c>
      <c r="M97" s="780"/>
      <c r="N97" s="781"/>
      <c r="O97" s="782"/>
      <c r="P97" s="783"/>
      <c r="Q97" s="77" t="s">
        <v>1382</v>
      </c>
      <c r="R97" s="384">
        <v>0</v>
      </c>
      <c r="S97" s="375">
        <v>44925</v>
      </c>
      <c r="T97" s="77"/>
      <c r="U97" s="80">
        <v>35000</v>
      </c>
      <c r="V97" s="80">
        <f t="shared" si="88"/>
        <v>0</v>
      </c>
      <c r="W97" s="76">
        <f t="shared" si="86"/>
        <v>0</v>
      </c>
      <c r="X97" s="81">
        <v>0.06</v>
      </c>
      <c r="Y97" s="75">
        <v>0</v>
      </c>
      <c r="Z97" s="150">
        <v>0</v>
      </c>
      <c r="AA97" s="83"/>
      <c r="AB97" s="439">
        <v>0</v>
      </c>
      <c r="AC97" s="84" t="e">
        <f t="shared" si="2"/>
        <v>#DIV/0!</v>
      </c>
      <c r="AD97" s="439">
        <v>0</v>
      </c>
      <c r="AE97" s="148" t="e">
        <f t="shared" si="3"/>
        <v>#DIV/0!</v>
      </c>
      <c r="AF97" s="85">
        <f t="shared" si="4"/>
        <v>0</v>
      </c>
      <c r="AG97" s="85"/>
      <c r="AH97" s="85"/>
      <c r="AI97" s="75" t="e">
        <f t="shared" si="24"/>
        <v>#DIV/0!</v>
      </c>
      <c r="AJ97" s="150">
        <v>20000000</v>
      </c>
      <c r="AK97" s="77">
        <f t="shared" si="72"/>
        <v>0</v>
      </c>
      <c r="AL97" s="86">
        <f t="shared" si="8"/>
        <v>0</v>
      </c>
      <c r="AM97" s="83"/>
      <c r="AN97" s="83"/>
      <c r="AO97" s="77" t="s">
        <v>83</v>
      </c>
      <c r="AP97" s="87" t="s">
        <v>332</v>
      </c>
      <c r="AQ97" s="88"/>
      <c r="AR97" s="89"/>
      <c r="AS97" s="855"/>
    </row>
    <row r="98" spans="1:45" ht="64.5" customHeight="1" x14ac:dyDescent="0.25">
      <c r="A98" s="127" t="s">
        <v>348</v>
      </c>
      <c r="B98" s="147" t="s">
        <v>349</v>
      </c>
      <c r="C98" s="124">
        <v>1</v>
      </c>
      <c r="D98" s="124">
        <v>1</v>
      </c>
      <c r="E98" s="74">
        <v>1</v>
      </c>
      <c r="F98" s="92">
        <v>1</v>
      </c>
      <c r="G98" s="74"/>
      <c r="H98" s="74"/>
      <c r="I98" s="76">
        <f t="shared" ref="I98:I101" si="89">IF((E98+G98)/C98&gt;=100%,100%,(E98+G98)/C98)</f>
        <v>1</v>
      </c>
      <c r="J98" s="76">
        <f t="shared" ref="J98:J101" si="90">IF(F98/D98&gt;=100%,100%,F98/D98)</f>
        <v>1</v>
      </c>
      <c r="K98" s="620" t="s">
        <v>1545</v>
      </c>
      <c r="L98" s="375">
        <v>44925</v>
      </c>
      <c r="M98" s="780" t="s">
        <v>1403</v>
      </c>
      <c r="N98" s="72" t="s">
        <v>1400</v>
      </c>
      <c r="O98" s="782"/>
      <c r="P98" s="783"/>
      <c r="Q98" s="77" t="s">
        <v>1382</v>
      </c>
      <c r="R98" s="384">
        <v>4351083.9978406569</v>
      </c>
      <c r="S98" s="375">
        <v>44925</v>
      </c>
      <c r="T98" s="77"/>
      <c r="U98" s="80">
        <v>4</v>
      </c>
      <c r="V98" s="80">
        <f t="shared" si="88"/>
        <v>2</v>
      </c>
      <c r="W98" s="76">
        <f t="shared" si="86"/>
        <v>0.5</v>
      </c>
      <c r="X98" s="81">
        <v>0.15</v>
      </c>
      <c r="Y98" s="352">
        <v>0.15</v>
      </c>
      <c r="Z98" s="82">
        <v>10000000</v>
      </c>
      <c r="AA98" s="83"/>
      <c r="AB98" s="439">
        <v>9681779.5147476681</v>
      </c>
      <c r="AC98" s="84">
        <f t="shared" si="2"/>
        <v>0.96817795147476682</v>
      </c>
      <c r="AD98" s="439">
        <v>4351083.9978406569</v>
      </c>
      <c r="AE98" s="148">
        <f t="shared" si="3"/>
        <v>0.43510839978406568</v>
      </c>
      <c r="AF98" s="85">
        <f t="shared" si="4"/>
        <v>5330695.5169070112</v>
      </c>
      <c r="AG98" s="85"/>
      <c r="AH98" s="85"/>
      <c r="AI98" s="75" t="e">
        <f t="shared" si="24"/>
        <v>#DIV/0!</v>
      </c>
      <c r="AJ98" s="82">
        <v>710000000</v>
      </c>
      <c r="AK98" s="77">
        <f t="shared" si="72"/>
        <v>9681779.5147476681</v>
      </c>
      <c r="AL98" s="86">
        <f t="shared" si="8"/>
        <v>1.3636309175700941E-2</v>
      </c>
      <c r="AM98" s="83"/>
      <c r="AN98" s="83" t="s">
        <v>68</v>
      </c>
      <c r="AO98" s="83"/>
      <c r="AP98" s="87" t="s">
        <v>332</v>
      </c>
      <c r="AQ98" s="88"/>
      <c r="AR98" s="89"/>
      <c r="AS98" s="855"/>
    </row>
    <row r="99" spans="1:45" ht="85.5" customHeight="1" x14ac:dyDescent="0.25">
      <c r="A99" s="118" t="s">
        <v>350</v>
      </c>
      <c r="B99" s="147" t="s">
        <v>351</v>
      </c>
      <c r="C99" s="124">
        <v>1</v>
      </c>
      <c r="D99" s="124">
        <v>1</v>
      </c>
      <c r="E99" s="74">
        <v>1</v>
      </c>
      <c r="F99" s="92">
        <v>0</v>
      </c>
      <c r="G99" s="74"/>
      <c r="H99" s="74"/>
      <c r="I99" s="76">
        <f t="shared" si="89"/>
        <v>1</v>
      </c>
      <c r="J99" s="76">
        <f t="shared" si="90"/>
        <v>0</v>
      </c>
      <c r="K99" s="90" t="s">
        <v>1546</v>
      </c>
      <c r="L99" s="375">
        <v>44925</v>
      </c>
      <c r="M99" s="780" t="s">
        <v>1403</v>
      </c>
      <c r="N99" s="72" t="s">
        <v>1400</v>
      </c>
      <c r="O99" s="782"/>
      <c r="P99" s="783"/>
      <c r="Q99" s="77" t="s">
        <v>1382</v>
      </c>
      <c r="R99" s="384">
        <v>147350329.80367342</v>
      </c>
      <c r="S99" s="375">
        <v>44925</v>
      </c>
      <c r="T99" s="77"/>
      <c r="U99" s="80">
        <v>4</v>
      </c>
      <c r="V99" s="80">
        <f t="shared" si="88"/>
        <v>1</v>
      </c>
      <c r="W99" s="76">
        <f t="shared" si="86"/>
        <v>0.25</v>
      </c>
      <c r="X99" s="81">
        <v>0.14000000000000001</v>
      </c>
      <c r="Y99" s="75">
        <v>0.15</v>
      </c>
      <c r="Z99" s="82">
        <v>338652000</v>
      </c>
      <c r="AA99" s="83"/>
      <c r="AB99" s="439">
        <v>327875399.62283272</v>
      </c>
      <c r="AC99" s="84">
        <f t="shared" si="2"/>
        <v>0.96817795147476682</v>
      </c>
      <c r="AD99" s="439">
        <v>147350329.80367342</v>
      </c>
      <c r="AE99" s="148">
        <f t="shared" si="3"/>
        <v>0.43510839978406568</v>
      </c>
      <c r="AF99" s="85">
        <f t="shared" si="4"/>
        <v>180525069.8191593</v>
      </c>
      <c r="AG99" s="85"/>
      <c r="AH99" s="85"/>
      <c r="AI99" s="75" t="e">
        <f t="shared" si="24"/>
        <v>#DIV/0!</v>
      </c>
      <c r="AJ99" s="82">
        <v>827570274</v>
      </c>
      <c r="AK99" s="77">
        <f t="shared" si="72"/>
        <v>327875399.62283272</v>
      </c>
      <c r="AL99" s="86">
        <f t="shared" si="8"/>
        <v>0.39619040210092504</v>
      </c>
      <c r="AM99" s="83"/>
      <c r="AN99" s="83" t="s">
        <v>68</v>
      </c>
      <c r="AO99" s="77" t="s">
        <v>87</v>
      </c>
      <c r="AP99" s="152" t="s">
        <v>352</v>
      </c>
      <c r="AQ99" s="88"/>
      <c r="AR99" s="89"/>
      <c r="AS99" s="856"/>
    </row>
    <row r="100" spans="1:45" ht="126.75" customHeight="1" x14ac:dyDescent="0.25">
      <c r="A100" s="118" t="s">
        <v>353</v>
      </c>
      <c r="B100" s="147" t="s">
        <v>351</v>
      </c>
      <c r="C100" s="124">
        <v>1</v>
      </c>
      <c r="D100" s="124">
        <v>1</v>
      </c>
      <c r="E100" s="74">
        <v>1</v>
      </c>
      <c r="F100" s="285">
        <v>4</v>
      </c>
      <c r="G100" s="74"/>
      <c r="H100" s="74"/>
      <c r="I100" s="76">
        <f t="shared" si="89"/>
        <v>1</v>
      </c>
      <c r="J100" s="76">
        <f t="shared" si="90"/>
        <v>1</v>
      </c>
      <c r="K100" s="621" t="s">
        <v>1547</v>
      </c>
      <c r="L100" s="375">
        <v>44925</v>
      </c>
      <c r="M100" s="78" t="s">
        <v>1399</v>
      </c>
      <c r="N100" s="781"/>
      <c r="O100" s="77" t="s">
        <v>1653</v>
      </c>
      <c r="P100" s="782" t="s">
        <v>1606</v>
      </c>
      <c r="Q100" s="77" t="s">
        <v>1382</v>
      </c>
      <c r="R100" s="384">
        <v>177866031.30154154</v>
      </c>
      <c r="S100" s="375">
        <v>44925</v>
      </c>
      <c r="T100" s="77"/>
      <c r="U100" s="80">
        <v>4</v>
      </c>
      <c r="V100" s="80">
        <f t="shared" si="88"/>
        <v>5</v>
      </c>
      <c r="W100" s="76">
        <f t="shared" si="86"/>
        <v>1</v>
      </c>
      <c r="X100" s="81">
        <v>0.14000000000000001</v>
      </c>
      <c r="Y100" s="75">
        <v>0.15</v>
      </c>
      <c r="Z100" s="445">
        <v>408785560.99999994</v>
      </c>
      <c r="AA100" s="446"/>
      <c r="AB100" s="447">
        <v>395777167.04144335</v>
      </c>
      <c r="AC100" s="448">
        <f t="shared" si="2"/>
        <v>0.96817795147476704</v>
      </c>
      <c r="AD100" s="447">
        <v>177866031.30154154</v>
      </c>
      <c r="AE100" s="449">
        <f t="shared" si="3"/>
        <v>0.43510839978406568</v>
      </c>
      <c r="AF100" s="85">
        <f t="shared" si="4"/>
        <v>217911135.73990181</v>
      </c>
      <c r="AG100" s="85"/>
      <c r="AH100" s="85"/>
      <c r="AI100" s="75" t="e">
        <f t="shared" si="24"/>
        <v>#DIV/0!</v>
      </c>
      <c r="AJ100" s="82">
        <v>190000000</v>
      </c>
      <c r="AK100" s="77">
        <f t="shared" si="72"/>
        <v>395777167.04144335</v>
      </c>
      <c r="AL100" s="86">
        <f t="shared" si="8"/>
        <v>2.0830377212707543</v>
      </c>
      <c r="AM100" s="83"/>
      <c r="AN100" s="83" t="s">
        <v>68</v>
      </c>
      <c r="AO100" s="77" t="s">
        <v>87</v>
      </c>
      <c r="AP100" s="94"/>
      <c r="AQ100" s="88"/>
      <c r="AR100" s="89"/>
      <c r="AS100" s="153" t="s">
        <v>354</v>
      </c>
    </row>
    <row r="101" spans="1:45" ht="60.75" customHeight="1" x14ac:dyDescent="0.3">
      <c r="A101" s="118" t="s">
        <v>355</v>
      </c>
      <c r="B101" s="154" t="s">
        <v>356</v>
      </c>
      <c r="C101" s="124"/>
      <c r="D101" s="124">
        <v>1</v>
      </c>
      <c r="E101" s="74">
        <v>1</v>
      </c>
      <c r="F101" s="92">
        <v>2</v>
      </c>
      <c r="G101" s="74"/>
      <c r="H101" s="74"/>
      <c r="I101" s="76" t="e">
        <f t="shared" si="89"/>
        <v>#DIV/0!</v>
      </c>
      <c r="J101" s="76">
        <f t="shared" si="90"/>
        <v>1</v>
      </c>
      <c r="K101" s="763" t="s">
        <v>1548</v>
      </c>
      <c r="L101" s="375">
        <v>44925</v>
      </c>
      <c r="M101" s="304" t="s">
        <v>1399</v>
      </c>
      <c r="N101" s="304"/>
      <c r="O101" s="304" t="s">
        <v>1653</v>
      </c>
      <c r="P101" s="782" t="s">
        <v>1606</v>
      </c>
      <c r="Q101" s="77" t="s">
        <v>1382</v>
      </c>
      <c r="R101" s="389">
        <v>435108399.78406566</v>
      </c>
      <c r="S101" s="375">
        <v>44925</v>
      </c>
      <c r="T101" s="304"/>
      <c r="U101" s="304"/>
      <c r="V101" s="304"/>
      <c r="W101" s="304"/>
      <c r="X101" s="305"/>
      <c r="Y101" s="443">
        <v>0.05</v>
      </c>
      <c r="Z101" s="778">
        <v>1000000000</v>
      </c>
      <c r="AA101" s="731"/>
      <c r="AB101" s="778">
        <v>968177951.47476685</v>
      </c>
      <c r="AC101" s="777"/>
      <c r="AD101" s="778">
        <v>435108399.78406566</v>
      </c>
      <c r="AE101" s="449">
        <f t="shared" si="3"/>
        <v>0.43510839978406568</v>
      </c>
      <c r="AF101" s="444"/>
      <c r="AG101" s="85"/>
      <c r="AH101" s="85"/>
      <c r="AI101" s="75"/>
      <c r="AJ101" s="82"/>
      <c r="AK101" s="77"/>
      <c r="AL101" s="86"/>
      <c r="AM101" s="83"/>
      <c r="AN101" s="83"/>
      <c r="AO101" s="77"/>
      <c r="AP101" s="94"/>
      <c r="AQ101" s="88"/>
      <c r="AR101" s="89"/>
      <c r="AS101" s="155" t="s">
        <v>333</v>
      </c>
    </row>
    <row r="102" spans="1:45" ht="63.75" customHeight="1" x14ac:dyDescent="0.25">
      <c r="A102" s="60" t="s">
        <v>357</v>
      </c>
      <c r="B102" s="61"/>
      <c r="C102" s="62"/>
      <c r="D102" s="62"/>
      <c r="E102" s="62"/>
      <c r="F102" s="62"/>
      <c r="G102" s="63"/>
      <c r="H102" s="63"/>
      <c r="I102" s="63">
        <f>+(I103*60%)+(I104*40%)</f>
        <v>1</v>
      </c>
      <c r="J102" s="63">
        <f>+SUMPRODUCT(J103:J105,Y103:Y105)</f>
        <v>1</v>
      </c>
      <c r="K102" s="61"/>
      <c r="L102" s="60"/>
      <c r="M102" s="61"/>
      <c r="N102" s="61"/>
      <c r="O102" s="61"/>
      <c r="P102" s="61"/>
      <c r="Q102" s="61"/>
      <c r="R102" s="386">
        <f>'Anexo 2 Matriz Inf Gastos'!AB109</f>
        <v>1049479407</v>
      </c>
      <c r="S102" s="60"/>
      <c r="T102" s="61"/>
      <c r="U102" s="65"/>
      <c r="V102" s="65"/>
      <c r="W102" s="28">
        <f>+SUMPRODUCT(W103:W105,X103:X105)</f>
        <v>0.60000000000000009</v>
      </c>
      <c r="X102" s="63">
        <v>0.2</v>
      </c>
      <c r="Y102" s="63">
        <v>0.2</v>
      </c>
      <c r="Z102" s="450">
        <f>'Anexo 2 Matriz Inf Gastos'!Y109</f>
        <v>1800000000</v>
      </c>
      <c r="AA102" s="450">
        <v>1774319965</v>
      </c>
      <c r="AB102" s="451">
        <f>'Anexo 2 Matriz Inf Gastos'!Z109</f>
        <v>1798207407</v>
      </c>
      <c r="AC102" s="452">
        <f t="shared" ref="AC102:AC221" si="91">+AB102/Z102</f>
        <v>0.99900411499999997</v>
      </c>
      <c r="AD102" s="451">
        <f>'Anexo 2 Matriz Inf Gastos'!AA109</f>
        <v>1049479407</v>
      </c>
      <c r="AE102" s="453">
        <f>+AD102/Z102</f>
        <v>0.58304411499999997</v>
      </c>
      <c r="AF102" s="67">
        <f t="shared" ref="AF102:AF221" si="92">+AB102-AD102</f>
        <v>748728000</v>
      </c>
      <c r="AG102" s="67">
        <v>345909911</v>
      </c>
      <c r="AH102" s="67">
        <v>327720211</v>
      </c>
      <c r="AI102" s="63">
        <f t="shared" ref="AI102:AI221" si="93">+AH102/AG102</f>
        <v>0.94741492099080094</v>
      </c>
      <c r="AJ102" s="61">
        <f>SUM(AJ103:AJ105)</f>
        <v>11392057499.959999</v>
      </c>
      <c r="AK102" s="61">
        <f t="shared" ref="AK102:AK105" si="94">+SUM(AA102:AB102)</f>
        <v>3572527372</v>
      </c>
      <c r="AL102" s="63">
        <f t="shared" ref="AL102:AL221" si="95">+AK102/AJ102</f>
        <v>0.31359808112033705</v>
      </c>
      <c r="AM102" s="61"/>
      <c r="AN102" s="61" t="s">
        <v>68</v>
      </c>
      <c r="AO102" s="61"/>
      <c r="AP102" s="61"/>
      <c r="AQ102" s="68"/>
      <c r="AR102" s="69"/>
      <c r="AS102" s="70"/>
    </row>
    <row r="103" spans="1:45" ht="164.25" customHeight="1" x14ac:dyDescent="0.25">
      <c r="A103" s="118" t="s">
        <v>358</v>
      </c>
      <c r="B103" s="156" t="s">
        <v>359</v>
      </c>
      <c r="C103" s="124">
        <v>1</v>
      </c>
      <c r="D103" s="124">
        <v>1</v>
      </c>
      <c r="E103" s="74">
        <v>1</v>
      </c>
      <c r="F103" s="157">
        <v>1</v>
      </c>
      <c r="G103" s="74"/>
      <c r="H103" s="74"/>
      <c r="I103" s="76">
        <f t="shared" ref="I103:I104" si="96">IF((E103+G103)/C103&gt;=100%,100%,(E103+G103)/C103)</f>
        <v>1</v>
      </c>
      <c r="J103" s="76">
        <f t="shared" ref="J103:J105" si="97">IF(F103/D103&gt;=100%,100%,F103/D103)</f>
        <v>1</v>
      </c>
      <c r="K103" s="622" t="s">
        <v>1599</v>
      </c>
      <c r="L103" s="375">
        <v>44925</v>
      </c>
      <c r="M103" s="780" t="s">
        <v>1399</v>
      </c>
      <c r="N103" s="781"/>
      <c r="O103" s="77" t="s">
        <v>1653</v>
      </c>
      <c r="P103" s="785" t="s">
        <v>1629</v>
      </c>
      <c r="Q103" s="77" t="s">
        <v>1383</v>
      </c>
      <c r="R103" s="384">
        <v>349826469</v>
      </c>
      <c r="S103" s="375">
        <v>44925</v>
      </c>
      <c r="T103" s="77"/>
      <c r="U103" s="80">
        <v>1</v>
      </c>
      <c r="V103" s="113">
        <f>SUM(E103:G103)/4</f>
        <v>0.5</v>
      </c>
      <c r="W103" s="108">
        <f t="shared" ref="W103:W105" si="98">IF(V103/U103&gt;=100%,100%,V103/U103)</f>
        <v>0.5</v>
      </c>
      <c r="X103" s="81">
        <v>0.6</v>
      </c>
      <c r="Y103" s="75">
        <v>0.6</v>
      </c>
      <c r="Z103" s="82">
        <v>600000000</v>
      </c>
      <c r="AA103" s="83"/>
      <c r="AB103" s="439">
        <v>599402469</v>
      </c>
      <c r="AC103" s="84">
        <f t="shared" si="91"/>
        <v>0.99900411499999997</v>
      </c>
      <c r="AD103" s="771">
        <v>349826469</v>
      </c>
      <c r="AE103" s="148">
        <f t="shared" ref="AE103:AE221" si="99">+AD103/Z103</f>
        <v>0.58304411499999997</v>
      </c>
      <c r="AF103" s="85">
        <f t="shared" si="92"/>
        <v>249576000</v>
      </c>
      <c r="AG103" s="85"/>
      <c r="AH103" s="85"/>
      <c r="AI103" s="75" t="e">
        <f t="shared" si="93"/>
        <v>#DIV/0!</v>
      </c>
      <c r="AJ103" s="82">
        <v>4728920833.3199997</v>
      </c>
      <c r="AK103" s="77">
        <f t="shared" si="94"/>
        <v>599402469</v>
      </c>
      <c r="AL103" s="86">
        <f t="shared" si="95"/>
        <v>0.12675248542470985</v>
      </c>
      <c r="AM103" s="83"/>
      <c r="AN103" s="83" t="s">
        <v>68</v>
      </c>
      <c r="AO103" s="83"/>
      <c r="AP103" s="146" t="s">
        <v>201</v>
      </c>
      <c r="AQ103" s="88"/>
      <c r="AR103" s="89"/>
      <c r="AS103" s="880" t="s">
        <v>360</v>
      </c>
    </row>
    <row r="104" spans="1:45" ht="79.5" customHeight="1" x14ac:dyDescent="0.25">
      <c r="A104" s="71" t="s">
        <v>361</v>
      </c>
      <c r="B104" s="156" t="s">
        <v>362</v>
      </c>
      <c r="C104" s="124">
        <v>1</v>
      </c>
      <c r="D104" s="124">
        <v>2</v>
      </c>
      <c r="E104" s="74">
        <v>7</v>
      </c>
      <c r="F104" s="157">
        <v>3</v>
      </c>
      <c r="G104" s="74"/>
      <c r="H104" s="74"/>
      <c r="I104" s="76">
        <f t="shared" si="96"/>
        <v>1</v>
      </c>
      <c r="J104" s="76">
        <f t="shared" si="97"/>
        <v>1</v>
      </c>
      <c r="K104" s="622" t="s">
        <v>363</v>
      </c>
      <c r="L104" s="375">
        <v>44925</v>
      </c>
      <c r="M104" s="780" t="s">
        <v>1399</v>
      </c>
      <c r="N104" s="781"/>
      <c r="O104" s="77" t="s">
        <v>1653</v>
      </c>
      <c r="P104" s="785" t="s">
        <v>1630</v>
      </c>
      <c r="Q104" s="77" t="s">
        <v>1383</v>
      </c>
      <c r="R104" s="384">
        <v>349826469</v>
      </c>
      <c r="S104" s="375">
        <v>44925</v>
      </c>
      <c r="T104" s="77"/>
      <c r="U104" s="80">
        <v>7</v>
      </c>
      <c r="V104" s="80">
        <f t="shared" ref="V104:V105" si="100">SUM(E104:G104)</f>
        <v>10</v>
      </c>
      <c r="W104" s="76">
        <f t="shared" si="98"/>
        <v>1</v>
      </c>
      <c r="X104" s="81">
        <v>0.25</v>
      </c>
      <c r="Y104" s="75">
        <v>0.2</v>
      </c>
      <c r="Z104" s="82">
        <v>600000000</v>
      </c>
      <c r="AA104" s="83"/>
      <c r="AB104" s="439">
        <v>599402469</v>
      </c>
      <c r="AC104" s="84">
        <f t="shared" si="91"/>
        <v>0.99900411499999997</v>
      </c>
      <c r="AD104" s="771">
        <v>349826469</v>
      </c>
      <c r="AE104" s="148">
        <f t="shared" si="99"/>
        <v>0.58304411499999997</v>
      </c>
      <c r="AF104" s="85">
        <f t="shared" si="92"/>
        <v>249576000</v>
      </c>
      <c r="AG104" s="85"/>
      <c r="AH104" s="85"/>
      <c r="AI104" s="75" t="e">
        <f t="shared" si="93"/>
        <v>#DIV/0!</v>
      </c>
      <c r="AJ104" s="82">
        <v>4781568333.3199997</v>
      </c>
      <c r="AK104" s="77">
        <f t="shared" si="94"/>
        <v>599402469</v>
      </c>
      <c r="AL104" s="86">
        <f t="shared" si="95"/>
        <v>0.12535687607413429</v>
      </c>
      <c r="AM104" s="83"/>
      <c r="AN104" s="83" t="s">
        <v>68</v>
      </c>
      <c r="AO104" s="77" t="s">
        <v>88</v>
      </c>
      <c r="AP104" s="87" t="s">
        <v>364</v>
      </c>
      <c r="AQ104" s="88"/>
      <c r="AR104" s="89"/>
      <c r="AS104" s="855"/>
    </row>
    <row r="105" spans="1:45" ht="111" customHeight="1" x14ac:dyDescent="0.25">
      <c r="A105" s="71" t="s">
        <v>365</v>
      </c>
      <c r="B105" s="156" t="s">
        <v>362</v>
      </c>
      <c r="C105" s="124">
        <v>0</v>
      </c>
      <c r="D105" s="124">
        <v>1</v>
      </c>
      <c r="E105" s="74">
        <v>0</v>
      </c>
      <c r="F105" s="157">
        <v>1</v>
      </c>
      <c r="G105" s="74"/>
      <c r="H105" s="74"/>
      <c r="I105" s="76" t="s">
        <v>155</v>
      </c>
      <c r="J105" s="76">
        <f t="shared" si="97"/>
        <v>1</v>
      </c>
      <c r="K105" s="620" t="s">
        <v>366</v>
      </c>
      <c r="L105" s="375">
        <v>44925</v>
      </c>
      <c r="M105" s="780" t="s">
        <v>1399</v>
      </c>
      <c r="N105" s="781"/>
      <c r="O105" s="77" t="s">
        <v>1653</v>
      </c>
      <c r="P105" s="785" t="s">
        <v>1631</v>
      </c>
      <c r="Q105" s="77" t="s">
        <v>1383</v>
      </c>
      <c r="R105" s="384">
        <v>349826469</v>
      </c>
      <c r="S105" s="375">
        <v>44925</v>
      </c>
      <c r="T105" s="77"/>
      <c r="U105" s="80">
        <v>3</v>
      </c>
      <c r="V105" s="80">
        <f t="shared" si="100"/>
        <v>1</v>
      </c>
      <c r="W105" s="76">
        <f t="shared" si="98"/>
        <v>0.33333333333333331</v>
      </c>
      <c r="X105" s="81">
        <v>0.15</v>
      </c>
      <c r="Y105" s="75">
        <v>0.2</v>
      </c>
      <c r="Z105" s="82">
        <v>600000000</v>
      </c>
      <c r="AA105" s="83"/>
      <c r="AB105" s="439">
        <v>599402469</v>
      </c>
      <c r="AC105" s="84">
        <f t="shared" si="91"/>
        <v>0.99900411499999997</v>
      </c>
      <c r="AD105" s="771">
        <v>349826469</v>
      </c>
      <c r="AE105" s="148">
        <f t="shared" si="99"/>
        <v>0.58304411499999997</v>
      </c>
      <c r="AF105" s="85">
        <f t="shared" si="92"/>
        <v>249576000</v>
      </c>
      <c r="AG105" s="85"/>
      <c r="AH105" s="85"/>
      <c r="AI105" s="75" t="e">
        <f t="shared" si="93"/>
        <v>#DIV/0!</v>
      </c>
      <c r="AJ105" s="82">
        <v>1881568333.3199997</v>
      </c>
      <c r="AK105" s="77">
        <f t="shared" si="94"/>
        <v>599402469</v>
      </c>
      <c r="AL105" s="86">
        <f t="shared" si="95"/>
        <v>0.31856534699559019</v>
      </c>
      <c r="AM105" s="83"/>
      <c r="AN105" s="83" t="s">
        <v>68</v>
      </c>
      <c r="AO105" s="77" t="s">
        <v>89</v>
      </c>
      <c r="AP105" s="94"/>
      <c r="AQ105" s="88"/>
      <c r="AR105" s="89"/>
      <c r="AS105" s="856"/>
    </row>
    <row r="106" spans="1:45" ht="27.75" customHeight="1" x14ac:dyDescent="0.25">
      <c r="A106" s="47" t="s">
        <v>367</v>
      </c>
      <c r="B106" s="53"/>
      <c r="C106" s="129"/>
      <c r="D106" s="129"/>
      <c r="E106" s="129"/>
      <c r="F106" s="129"/>
      <c r="G106" s="129"/>
      <c r="H106" s="129"/>
      <c r="I106" s="50">
        <f t="shared" ref="I106:J106" si="101">+(I107*X107)</f>
        <v>0.99999999999999989</v>
      </c>
      <c r="J106" s="130">
        <f t="shared" si="101"/>
        <v>0.55600000000000005</v>
      </c>
      <c r="K106" s="53"/>
      <c r="L106" s="378"/>
      <c r="M106" s="53"/>
      <c r="N106" s="53"/>
      <c r="O106" s="53"/>
      <c r="P106" s="53"/>
      <c r="Q106" s="133"/>
      <c r="R106" s="387">
        <f>'Anexo 2 Matriz Inf Gastos'!AB121</f>
        <v>3418279871.9899998</v>
      </c>
      <c r="S106" s="378"/>
      <c r="T106" s="53"/>
      <c r="U106" s="133"/>
      <c r="V106" s="133"/>
      <c r="W106" s="28">
        <f>+(W107*X107)</f>
        <v>0.41364642857142853</v>
      </c>
      <c r="X106" s="50">
        <v>0.43</v>
      </c>
      <c r="Y106" s="50">
        <v>0.43</v>
      </c>
      <c r="Z106" s="53">
        <f>'Anexo 2 Matriz Inf Gastos'!Y121</f>
        <v>9380942154</v>
      </c>
      <c r="AA106" s="53">
        <f t="shared" ref="AA106" si="102">+AA107</f>
        <v>1663665173</v>
      </c>
      <c r="AB106" s="387">
        <f>'Anexo 2 Matriz Inf Gastos'!Z121</f>
        <v>8559748963.5</v>
      </c>
      <c r="AC106" s="54">
        <f t="shared" si="91"/>
        <v>0.91246154415845682</v>
      </c>
      <c r="AD106" s="387">
        <f>'Anexo 2 Matriz Inf Gastos'!AA121</f>
        <v>3524090779.9899998</v>
      </c>
      <c r="AE106" s="193">
        <f t="shared" si="99"/>
        <v>0.37566490893319709</v>
      </c>
      <c r="AF106" s="55">
        <f t="shared" si="92"/>
        <v>5035658183.5100002</v>
      </c>
      <c r="AG106" s="53">
        <f t="shared" ref="AG106:AH106" si="103">+AG107</f>
        <v>2062403568</v>
      </c>
      <c r="AH106" s="53">
        <f t="shared" si="103"/>
        <v>2015352818</v>
      </c>
      <c r="AI106" s="50">
        <f t="shared" si="93"/>
        <v>0.97718644850598901</v>
      </c>
      <c r="AJ106" s="53">
        <f t="shared" ref="AJ106:AK106" si="104">+AJ107</f>
        <v>17698353052</v>
      </c>
      <c r="AK106" s="53">
        <f t="shared" si="104"/>
        <v>10223414136.5</v>
      </c>
      <c r="AL106" s="50">
        <f t="shared" si="95"/>
        <v>0.57764776792859296</v>
      </c>
      <c r="AM106" s="53"/>
      <c r="AN106" s="53"/>
      <c r="AO106" s="53"/>
      <c r="AP106" s="53"/>
      <c r="AQ106" s="142"/>
      <c r="AR106" s="143"/>
      <c r="AS106" s="59"/>
    </row>
    <row r="107" spans="1:45" ht="50.25" customHeight="1" x14ac:dyDescent="0.25">
      <c r="A107" s="158" t="s">
        <v>368</v>
      </c>
      <c r="B107" s="159"/>
      <c r="C107" s="160"/>
      <c r="D107" s="160"/>
      <c r="E107" s="160"/>
      <c r="F107" s="160"/>
      <c r="G107" s="160"/>
      <c r="H107" s="160"/>
      <c r="I107" s="161">
        <f>+(I109*15%)+(I110*10%)+(I113*15%)+(I116*10%)+(I117*10%)+(I118*10%)+(I119*10%)+(I121*10%)+(I122*10%)</f>
        <v>0.99999999999999989</v>
      </c>
      <c r="J107" s="464">
        <f>+SUMPRODUCT(J108:J122,Y108:Y122)</f>
        <v>0.55600000000000005</v>
      </c>
      <c r="K107" s="159"/>
      <c r="L107" s="158"/>
      <c r="M107" s="159"/>
      <c r="N107" s="159"/>
      <c r="O107" s="159"/>
      <c r="P107" s="159" t="s">
        <v>1391</v>
      </c>
      <c r="Q107" s="162"/>
      <c r="R107" s="390">
        <f>'Anexo 2 Matriz Inf Gastos'!AB122</f>
        <v>3418279871.9899998</v>
      </c>
      <c r="S107" s="158"/>
      <c r="T107" s="159"/>
      <c r="U107" s="162"/>
      <c r="V107" s="162"/>
      <c r="W107" s="163">
        <f>+SUMPRODUCT(W108:W122,X108:X122)</f>
        <v>0.41364642857142853</v>
      </c>
      <c r="X107" s="163">
        <v>1</v>
      </c>
      <c r="Y107" s="163">
        <v>1</v>
      </c>
      <c r="Z107" s="61">
        <f>'Anexo 2 Matriz Inf Gastos'!Y122</f>
        <v>9380942154</v>
      </c>
      <c r="AA107" s="61">
        <v>1663665173</v>
      </c>
      <c r="AB107" s="386">
        <f>'Anexo 2 Matriz Inf Gastos'!Z122</f>
        <v>8559748963.5</v>
      </c>
      <c r="AC107" s="66">
        <f t="shared" si="91"/>
        <v>0.91246154415845682</v>
      </c>
      <c r="AD107" s="386">
        <f>'Anexo 2 Matriz Inf Gastos'!AA121</f>
        <v>3524090779.9899998</v>
      </c>
      <c r="AE107" s="407">
        <f t="shared" si="99"/>
        <v>0.37566490893319709</v>
      </c>
      <c r="AF107" s="67">
        <f t="shared" si="92"/>
        <v>5035658183.5100002</v>
      </c>
      <c r="AG107" s="164">
        <v>2062403568</v>
      </c>
      <c r="AH107" s="67">
        <v>2015352818</v>
      </c>
      <c r="AI107" s="63">
        <f t="shared" si="93"/>
        <v>0.97718644850598901</v>
      </c>
      <c r="AJ107" s="61">
        <f>SUM(AJ108:AJ122)</f>
        <v>17698353052</v>
      </c>
      <c r="AK107" s="61">
        <f t="shared" ref="AK107:AK122" si="105">+SUM(AA107:AB107)</f>
        <v>10223414136.5</v>
      </c>
      <c r="AL107" s="63">
        <f t="shared" si="95"/>
        <v>0.57764776792859296</v>
      </c>
      <c r="AM107" s="61"/>
      <c r="AN107" s="61" t="s">
        <v>70</v>
      </c>
      <c r="AO107" s="61"/>
      <c r="AP107" s="61"/>
      <c r="AQ107" s="165"/>
      <c r="AR107" s="166"/>
      <c r="AS107" s="70"/>
    </row>
    <row r="108" spans="1:45" ht="61.5" customHeight="1" x14ac:dyDescent="0.25">
      <c r="A108" s="91" t="s">
        <v>369</v>
      </c>
      <c r="B108" s="111" t="s">
        <v>370</v>
      </c>
      <c r="C108" s="124">
        <v>0</v>
      </c>
      <c r="D108" s="124">
        <v>2</v>
      </c>
      <c r="E108" s="74">
        <v>0</v>
      </c>
      <c r="F108" s="92">
        <v>1</v>
      </c>
      <c r="G108" s="74"/>
      <c r="H108" s="74"/>
      <c r="I108" s="110" t="s">
        <v>155</v>
      </c>
      <c r="J108" s="75">
        <f t="shared" ref="J108:J122" si="106">IF(F108/D108&gt;=100%,100%,F108/D108)</f>
        <v>0.5</v>
      </c>
      <c r="K108" s="620" t="s">
        <v>1597</v>
      </c>
      <c r="L108" s="375">
        <v>44925</v>
      </c>
      <c r="M108" s="780" t="s">
        <v>1399</v>
      </c>
      <c r="N108" s="781"/>
      <c r="O108" s="77" t="s">
        <v>1653</v>
      </c>
      <c r="P108" s="785" t="s">
        <v>1632</v>
      </c>
      <c r="Q108" s="80" t="s">
        <v>1384</v>
      </c>
      <c r="R108" s="384">
        <v>1672590382.7889128</v>
      </c>
      <c r="S108" s="375">
        <v>44925</v>
      </c>
      <c r="T108" s="77"/>
      <c r="U108" s="80">
        <v>4</v>
      </c>
      <c r="V108" s="80">
        <f t="shared" ref="V108:V109" si="107">SUM(E108:G108)</f>
        <v>1</v>
      </c>
      <c r="W108" s="76">
        <f t="shared" ref="W108:W122" si="108">IF(V108/U108&gt;=100%,100%,V108/U108)</f>
        <v>0.25</v>
      </c>
      <c r="X108" s="167">
        <v>0.08</v>
      </c>
      <c r="Y108" s="75">
        <v>0.1</v>
      </c>
      <c r="Z108" s="82">
        <v>4590166462.626441</v>
      </c>
      <c r="AA108" s="83"/>
      <c r="AB108" s="439">
        <v>4188350378.4324846</v>
      </c>
      <c r="AC108" s="84">
        <f t="shared" si="91"/>
        <v>0.91246154415845704</v>
      </c>
      <c r="AD108" s="439">
        <v>1724364466.1707776</v>
      </c>
      <c r="AE108" s="148">
        <f t="shared" si="99"/>
        <v>0.37566490893319715</v>
      </c>
      <c r="AF108" s="85">
        <f t="shared" si="92"/>
        <v>2463985912.2617073</v>
      </c>
      <c r="AG108" s="85"/>
      <c r="AH108" s="85"/>
      <c r="AI108" s="75" t="e">
        <f t="shared" si="93"/>
        <v>#DIV/0!</v>
      </c>
      <c r="AJ108" s="82">
        <v>250199819</v>
      </c>
      <c r="AK108" s="77">
        <f t="shared" si="105"/>
        <v>4188350378.4324846</v>
      </c>
      <c r="AL108" s="86">
        <f t="shared" si="95"/>
        <v>16.740021616212619</v>
      </c>
      <c r="AM108" s="83"/>
      <c r="AN108" s="83" t="s">
        <v>70</v>
      </c>
      <c r="AO108" s="77" t="s">
        <v>67</v>
      </c>
      <c r="AP108" s="87" t="s">
        <v>371</v>
      </c>
      <c r="AQ108" s="88"/>
      <c r="AR108" s="89"/>
      <c r="AS108" s="881" t="s">
        <v>372</v>
      </c>
    </row>
    <row r="109" spans="1:45" ht="174" customHeight="1" x14ac:dyDescent="0.25">
      <c r="A109" s="91" t="s">
        <v>373</v>
      </c>
      <c r="B109" s="111" t="s">
        <v>374</v>
      </c>
      <c r="C109" s="124">
        <v>4</v>
      </c>
      <c r="D109" s="124">
        <v>8</v>
      </c>
      <c r="E109" s="74">
        <v>4</v>
      </c>
      <c r="F109" s="92">
        <v>10</v>
      </c>
      <c r="G109" s="74"/>
      <c r="H109" s="74"/>
      <c r="I109" s="76">
        <f t="shared" ref="I109:I110" si="109">IF((E109+G109)/C109&gt;=100%,100%,(E109+G109)/C109)</f>
        <v>1</v>
      </c>
      <c r="J109" s="75">
        <f t="shared" si="106"/>
        <v>1</v>
      </c>
      <c r="K109" s="612" t="s">
        <v>1598</v>
      </c>
      <c r="L109" s="375">
        <v>44925</v>
      </c>
      <c r="M109" s="780" t="s">
        <v>1399</v>
      </c>
      <c r="N109" s="781"/>
      <c r="O109" s="77" t="s">
        <v>1653</v>
      </c>
      <c r="P109" s="784" t="s">
        <v>1633</v>
      </c>
      <c r="Q109" s="80" t="s">
        <v>1384</v>
      </c>
      <c r="R109" s="384">
        <v>543103396.64033854</v>
      </c>
      <c r="S109" s="375">
        <v>44925</v>
      </c>
      <c r="T109" s="77"/>
      <c r="U109" s="80">
        <v>28</v>
      </c>
      <c r="V109" s="80">
        <f t="shared" si="107"/>
        <v>14</v>
      </c>
      <c r="W109" s="76">
        <f t="shared" si="108"/>
        <v>0.5</v>
      </c>
      <c r="X109" s="167">
        <v>0.11</v>
      </c>
      <c r="Y109" s="75">
        <v>0.1</v>
      </c>
      <c r="Z109" s="82">
        <v>1490463548.4273293</v>
      </c>
      <c r="AA109" s="83"/>
      <c r="AB109" s="439">
        <v>1359990670.909894</v>
      </c>
      <c r="AC109" s="84">
        <f t="shared" si="91"/>
        <v>0.91246154415845693</v>
      </c>
      <c r="AD109" s="439">
        <v>559914853.1882025</v>
      </c>
      <c r="AE109" s="148">
        <f t="shared" si="99"/>
        <v>0.37566490893319709</v>
      </c>
      <c r="AF109" s="85">
        <f t="shared" si="92"/>
        <v>800075817.72169149</v>
      </c>
      <c r="AG109" s="85"/>
      <c r="AH109" s="85"/>
      <c r="AI109" s="75" t="e">
        <f t="shared" si="93"/>
        <v>#DIV/0!</v>
      </c>
      <c r="AJ109" s="82">
        <v>5775000000</v>
      </c>
      <c r="AK109" s="77">
        <f t="shared" si="105"/>
        <v>1359990670.909894</v>
      </c>
      <c r="AL109" s="86">
        <f t="shared" si="95"/>
        <v>0.23549622007097731</v>
      </c>
      <c r="AM109" s="83"/>
      <c r="AN109" s="83" t="s">
        <v>70</v>
      </c>
      <c r="AO109" s="77" t="s">
        <v>77</v>
      </c>
      <c r="AP109" s="94"/>
      <c r="AQ109" s="88"/>
      <c r="AR109" s="89"/>
      <c r="AS109" s="855"/>
    </row>
    <row r="110" spans="1:45" ht="56.25" customHeight="1" x14ac:dyDescent="0.25">
      <c r="A110" s="91" t="s">
        <v>375</v>
      </c>
      <c r="B110" s="111" t="s">
        <v>376</v>
      </c>
      <c r="C110" s="124">
        <v>8</v>
      </c>
      <c r="D110" s="124">
        <v>8</v>
      </c>
      <c r="E110" s="74">
        <v>8</v>
      </c>
      <c r="F110" s="92">
        <v>9</v>
      </c>
      <c r="G110" s="74"/>
      <c r="H110" s="74"/>
      <c r="I110" s="76">
        <f t="shared" si="109"/>
        <v>1</v>
      </c>
      <c r="J110" s="75">
        <f t="shared" si="106"/>
        <v>1</v>
      </c>
      <c r="K110" s="620" t="s">
        <v>1549</v>
      </c>
      <c r="L110" s="375">
        <v>44925</v>
      </c>
      <c r="M110" s="78" t="s">
        <v>1403</v>
      </c>
      <c r="N110" s="72" t="s">
        <v>1400</v>
      </c>
      <c r="O110" s="782"/>
      <c r="P110" s="783"/>
      <c r="Q110" s="80" t="s">
        <v>1384</v>
      </c>
      <c r="R110" s="384">
        <v>19396549.880012091</v>
      </c>
      <c r="S110" s="375">
        <v>44925</v>
      </c>
      <c r="T110" s="77"/>
      <c r="U110" s="80">
        <v>8</v>
      </c>
      <c r="V110" s="113">
        <f>SUM(E110:G110)/4</f>
        <v>4.25</v>
      </c>
      <c r="W110" s="108">
        <f t="shared" si="108"/>
        <v>0.53125</v>
      </c>
      <c r="X110" s="81">
        <v>0.06</v>
      </c>
      <c r="Y110" s="75">
        <v>0.05</v>
      </c>
      <c r="Z110" s="82">
        <v>53230841.015261769</v>
      </c>
      <c r="AA110" s="83"/>
      <c r="AB110" s="439">
        <v>48571095.38963908</v>
      </c>
      <c r="AC110" s="84">
        <f t="shared" si="91"/>
        <v>0.91246154415845693</v>
      </c>
      <c r="AD110" s="439">
        <v>19996959.042435806</v>
      </c>
      <c r="AE110" s="148">
        <f t="shared" si="99"/>
        <v>0.37566490893319709</v>
      </c>
      <c r="AF110" s="85">
        <f t="shared" si="92"/>
        <v>28574136.347203273</v>
      </c>
      <c r="AG110" s="85"/>
      <c r="AH110" s="85"/>
      <c r="AI110" s="75" t="e">
        <f t="shared" si="93"/>
        <v>#DIV/0!</v>
      </c>
      <c r="AJ110" s="82">
        <v>447549953</v>
      </c>
      <c r="AK110" s="77">
        <f t="shared" si="105"/>
        <v>48571095.38963908</v>
      </c>
      <c r="AL110" s="86">
        <f t="shared" si="95"/>
        <v>0.1085266461633146</v>
      </c>
      <c r="AM110" s="83"/>
      <c r="AN110" s="83" t="s">
        <v>70</v>
      </c>
      <c r="AO110" s="77" t="s">
        <v>77</v>
      </c>
      <c r="AP110" s="94"/>
      <c r="AQ110" s="88"/>
      <c r="AR110" s="89"/>
      <c r="AS110" s="855"/>
    </row>
    <row r="111" spans="1:45" ht="102" x14ac:dyDescent="0.25">
      <c r="A111" s="91" t="s">
        <v>377</v>
      </c>
      <c r="B111" s="111" t="s">
        <v>378</v>
      </c>
      <c r="C111" s="124">
        <v>0</v>
      </c>
      <c r="D111" s="124">
        <v>1</v>
      </c>
      <c r="E111" s="74">
        <v>0</v>
      </c>
      <c r="F111" s="92">
        <v>1</v>
      </c>
      <c r="G111" s="74"/>
      <c r="H111" s="74"/>
      <c r="I111" s="110" t="s">
        <v>155</v>
      </c>
      <c r="J111" s="75">
        <f t="shared" si="106"/>
        <v>1</v>
      </c>
      <c r="K111" s="623" t="s">
        <v>1550</v>
      </c>
      <c r="L111" s="375">
        <v>44925</v>
      </c>
      <c r="M111" s="78" t="s">
        <v>1403</v>
      </c>
      <c r="N111" s="72" t="s">
        <v>1400</v>
      </c>
      <c r="O111" s="77"/>
      <c r="P111" s="783"/>
      <c r="Q111" s="80" t="s">
        <v>1384</v>
      </c>
      <c r="R111" s="384">
        <v>77586199.520048365</v>
      </c>
      <c r="S111" s="375">
        <v>44925</v>
      </c>
      <c r="T111" s="77"/>
      <c r="U111" s="80">
        <v>3</v>
      </c>
      <c r="V111" s="80">
        <f t="shared" ref="V111:V116" si="110">SUM(E111:G111)</f>
        <v>1</v>
      </c>
      <c r="W111" s="76">
        <f t="shared" si="108"/>
        <v>0.33333333333333331</v>
      </c>
      <c r="X111" s="81">
        <v>0.04</v>
      </c>
      <c r="Y111" s="75">
        <v>0.05</v>
      </c>
      <c r="Z111" s="82">
        <v>212923364.06104708</v>
      </c>
      <c r="AA111" s="83"/>
      <c r="AB111" s="439">
        <v>194284381.55855632</v>
      </c>
      <c r="AC111" s="84">
        <f t="shared" si="91"/>
        <v>0.91246154415845693</v>
      </c>
      <c r="AD111" s="439">
        <v>79987836.169743225</v>
      </c>
      <c r="AE111" s="148">
        <f t="shared" si="99"/>
        <v>0.37566490893319709</v>
      </c>
      <c r="AF111" s="85">
        <f t="shared" si="92"/>
        <v>114296545.38881309</v>
      </c>
      <c r="AG111" s="85"/>
      <c r="AH111" s="85"/>
      <c r="AI111" s="75" t="e">
        <f t="shared" si="93"/>
        <v>#DIV/0!</v>
      </c>
      <c r="AJ111" s="82">
        <v>232549953</v>
      </c>
      <c r="AK111" s="77">
        <f t="shared" si="105"/>
        <v>194284381.55855632</v>
      </c>
      <c r="AL111" s="86">
        <f t="shared" si="95"/>
        <v>0.83545225037545512</v>
      </c>
      <c r="AM111" s="83"/>
      <c r="AN111" s="83" t="s">
        <v>70</v>
      </c>
      <c r="AO111" s="77" t="s">
        <v>67</v>
      </c>
      <c r="AP111" s="94"/>
      <c r="AQ111" s="88"/>
      <c r="AR111" s="89"/>
      <c r="AS111" s="855"/>
    </row>
    <row r="112" spans="1:45" ht="50.25" customHeight="1" x14ac:dyDescent="0.25">
      <c r="A112" s="91" t="s">
        <v>379</v>
      </c>
      <c r="B112" s="111" t="s">
        <v>380</v>
      </c>
      <c r="C112" s="109">
        <v>1</v>
      </c>
      <c r="D112" s="124">
        <v>2</v>
      </c>
      <c r="E112" s="74">
        <v>1</v>
      </c>
      <c r="F112" s="92">
        <v>0</v>
      </c>
      <c r="G112" s="74"/>
      <c r="H112" s="74"/>
      <c r="I112" s="76">
        <f t="shared" ref="I112:I113" si="111">IF((E112+G112)/C112&gt;=100%,100%,(E112+G112)/C112)</f>
        <v>1</v>
      </c>
      <c r="J112" s="75">
        <f t="shared" si="106"/>
        <v>0</v>
      </c>
      <c r="K112" s="90" t="s">
        <v>381</v>
      </c>
      <c r="L112" s="375">
        <v>44925</v>
      </c>
      <c r="M112" s="78" t="s">
        <v>1403</v>
      </c>
      <c r="N112" s="72" t="s">
        <v>1400</v>
      </c>
      <c r="O112" s="782"/>
      <c r="P112" s="783"/>
      <c r="Q112" s="80" t="s">
        <v>1384</v>
      </c>
      <c r="R112" s="384">
        <v>96982749.40006046</v>
      </c>
      <c r="S112" s="375">
        <v>44925</v>
      </c>
      <c r="T112" s="77"/>
      <c r="U112" s="80">
        <v>5</v>
      </c>
      <c r="V112" s="80">
        <f t="shared" si="110"/>
        <v>1</v>
      </c>
      <c r="W112" s="76">
        <f t="shared" si="108"/>
        <v>0.2</v>
      </c>
      <c r="X112" s="167">
        <v>0.08</v>
      </c>
      <c r="Y112" s="75">
        <v>0.1</v>
      </c>
      <c r="Z112" s="82">
        <v>266154205.07630885</v>
      </c>
      <c r="AA112" s="83"/>
      <c r="AB112" s="439">
        <v>242855476.94819543</v>
      </c>
      <c r="AC112" s="84">
        <f t="shared" si="91"/>
        <v>0.91246154415845704</v>
      </c>
      <c r="AD112" s="439">
        <v>99984795.21217902</v>
      </c>
      <c r="AE112" s="148">
        <f t="shared" si="99"/>
        <v>0.37566490893319709</v>
      </c>
      <c r="AF112" s="85">
        <f t="shared" si="92"/>
        <v>142870681.73601639</v>
      </c>
      <c r="AG112" s="85"/>
      <c r="AH112" s="85"/>
      <c r="AI112" s="75" t="e">
        <f t="shared" si="93"/>
        <v>#DIV/0!</v>
      </c>
      <c r="AJ112" s="82">
        <v>2425000000</v>
      </c>
      <c r="AK112" s="77">
        <f t="shared" si="105"/>
        <v>242855476.94819543</v>
      </c>
      <c r="AL112" s="86">
        <f t="shared" si="95"/>
        <v>0.10014658843224554</v>
      </c>
      <c r="AM112" s="83"/>
      <c r="AN112" s="83" t="s">
        <v>70</v>
      </c>
      <c r="AO112" s="77" t="s">
        <v>77</v>
      </c>
      <c r="AP112" s="94"/>
      <c r="AQ112" s="88"/>
      <c r="AR112" s="89"/>
      <c r="AS112" s="856"/>
    </row>
    <row r="113" spans="1:45" ht="227.25" customHeight="1" x14ac:dyDescent="0.25">
      <c r="A113" s="91" t="s">
        <v>382</v>
      </c>
      <c r="B113" s="111" t="s">
        <v>383</v>
      </c>
      <c r="C113" s="124">
        <v>1</v>
      </c>
      <c r="D113" s="124">
        <v>2</v>
      </c>
      <c r="E113" s="74">
        <v>1</v>
      </c>
      <c r="F113" s="92">
        <v>5</v>
      </c>
      <c r="G113" s="74"/>
      <c r="H113" s="74"/>
      <c r="I113" s="76">
        <f t="shared" si="111"/>
        <v>1</v>
      </c>
      <c r="J113" s="75">
        <f t="shared" si="106"/>
        <v>1</v>
      </c>
      <c r="K113" s="90" t="s">
        <v>1551</v>
      </c>
      <c r="L113" s="375">
        <v>44925</v>
      </c>
      <c r="M113" s="780" t="s">
        <v>1399</v>
      </c>
      <c r="N113" s="781"/>
      <c r="O113" s="77" t="s">
        <v>1653</v>
      </c>
      <c r="P113" s="783" t="s">
        <v>1632</v>
      </c>
      <c r="Q113" s="80" t="s">
        <v>1384</v>
      </c>
      <c r="R113" s="384">
        <v>77586199.520048365</v>
      </c>
      <c r="S113" s="375">
        <v>44925</v>
      </c>
      <c r="T113" s="77"/>
      <c r="U113" s="80">
        <v>7</v>
      </c>
      <c r="V113" s="80">
        <f t="shared" si="110"/>
        <v>6</v>
      </c>
      <c r="W113" s="76">
        <f t="shared" si="108"/>
        <v>0.8571428571428571</v>
      </c>
      <c r="X113" s="167">
        <v>0.08</v>
      </c>
      <c r="Y113" s="75">
        <v>0.05</v>
      </c>
      <c r="Z113" s="82">
        <v>212923364.06104708</v>
      </c>
      <c r="AA113" s="83"/>
      <c r="AB113" s="439">
        <v>194284381.55855632</v>
      </c>
      <c r="AC113" s="84">
        <f t="shared" si="91"/>
        <v>0.91246154415845693</v>
      </c>
      <c r="AD113" s="439">
        <v>79987836.169743225</v>
      </c>
      <c r="AE113" s="148">
        <f t="shared" si="99"/>
        <v>0.37566490893319709</v>
      </c>
      <c r="AF113" s="85">
        <f t="shared" si="92"/>
        <v>114296545.38881309</v>
      </c>
      <c r="AG113" s="85"/>
      <c r="AH113" s="85"/>
      <c r="AI113" s="75" t="e">
        <f t="shared" si="93"/>
        <v>#DIV/0!</v>
      </c>
      <c r="AJ113" s="82">
        <v>917549953</v>
      </c>
      <c r="AK113" s="77">
        <f t="shared" si="105"/>
        <v>194284381.55855632</v>
      </c>
      <c r="AL113" s="86">
        <f t="shared" si="95"/>
        <v>0.21174256608409014</v>
      </c>
      <c r="AM113" s="83"/>
      <c r="AN113" s="83" t="s">
        <v>70</v>
      </c>
      <c r="AO113" s="77" t="s">
        <v>77</v>
      </c>
      <c r="AP113" s="94"/>
      <c r="AQ113" s="88"/>
      <c r="AR113" s="89"/>
      <c r="AS113" s="880" t="s">
        <v>384</v>
      </c>
    </row>
    <row r="114" spans="1:45" ht="93" customHeight="1" x14ac:dyDescent="0.25">
      <c r="A114" s="91" t="s">
        <v>385</v>
      </c>
      <c r="B114" s="87" t="s">
        <v>386</v>
      </c>
      <c r="C114" s="124">
        <v>0</v>
      </c>
      <c r="D114" s="124">
        <v>1</v>
      </c>
      <c r="E114" s="74">
        <v>0</v>
      </c>
      <c r="F114" s="285">
        <v>2</v>
      </c>
      <c r="G114" s="74"/>
      <c r="H114" s="74"/>
      <c r="I114" s="110" t="s">
        <v>155</v>
      </c>
      <c r="J114" s="75">
        <f t="shared" si="106"/>
        <v>1</v>
      </c>
      <c r="K114" s="90" t="s">
        <v>1552</v>
      </c>
      <c r="L114" s="375">
        <v>44925</v>
      </c>
      <c r="M114" s="780" t="s">
        <v>1399</v>
      </c>
      <c r="N114" s="781"/>
      <c r="O114" s="77" t="s">
        <v>1653</v>
      </c>
      <c r="P114" s="783" t="s">
        <v>1632</v>
      </c>
      <c r="Q114" s="80" t="s">
        <v>1384</v>
      </c>
      <c r="R114" s="384">
        <v>77586199.520048365</v>
      </c>
      <c r="S114" s="375">
        <v>44925</v>
      </c>
      <c r="T114" s="77"/>
      <c r="U114" s="80">
        <v>3</v>
      </c>
      <c r="V114" s="80">
        <f t="shared" si="110"/>
        <v>2</v>
      </c>
      <c r="W114" s="76">
        <f t="shared" si="108"/>
        <v>0.66666666666666663</v>
      </c>
      <c r="X114" s="81">
        <v>0.04</v>
      </c>
      <c r="Y114" s="75">
        <v>0.05</v>
      </c>
      <c r="Z114" s="82">
        <v>212923364.06104708</v>
      </c>
      <c r="AA114" s="83"/>
      <c r="AB114" s="439">
        <v>194284381.55855632</v>
      </c>
      <c r="AC114" s="84">
        <f t="shared" si="91"/>
        <v>0.91246154415845693</v>
      </c>
      <c r="AD114" s="439">
        <v>79987836.169743225</v>
      </c>
      <c r="AE114" s="148">
        <f t="shared" si="99"/>
        <v>0.37566490893319709</v>
      </c>
      <c r="AF114" s="85">
        <f t="shared" si="92"/>
        <v>114296545.38881309</v>
      </c>
      <c r="AG114" s="85"/>
      <c r="AH114" s="85"/>
      <c r="AI114" s="75" t="e">
        <f t="shared" si="93"/>
        <v>#DIV/0!</v>
      </c>
      <c r="AJ114" s="82">
        <v>2355000000</v>
      </c>
      <c r="AK114" s="77">
        <f t="shared" si="105"/>
        <v>194284381.55855632</v>
      </c>
      <c r="AL114" s="86">
        <f t="shared" si="95"/>
        <v>8.2498675821043019E-2</v>
      </c>
      <c r="AM114" s="83"/>
      <c r="AN114" s="83" t="s">
        <v>70</v>
      </c>
      <c r="AO114" s="77" t="s">
        <v>77</v>
      </c>
      <c r="AP114" s="94"/>
      <c r="AQ114" s="88"/>
      <c r="AR114" s="89"/>
      <c r="AS114" s="856"/>
    </row>
    <row r="115" spans="1:45" ht="38.25" x14ac:dyDescent="0.25">
      <c r="A115" s="91" t="s">
        <v>387</v>
      </c>
      <c r="B115" s="111" t="s">
        <v>388</v>
      </c>
      <c r="C115" s="124">
        <v>0</v>
      </c>
      <c r="D115" s="124">
        <v>0.5</v>
      </c>
      <c r="E115" s="74">
        <v>0</v>
      </c>
      <c r="F115" s="149">
        <v>0.1</v>
      </c>
      <c r="G115" s="74"/>
      <c r="H115" s="74"/>
      <c r="I115" s="110" t="s">
        <v>155</v>
      </c>
      <c r="J115" s="75">
        <f t="shared" si="106"/>
        <v>0.2</v>
      </c>
      <c r="K115" s="168" t="s">
        <v>1437</v>
      </c>
      <c r="L115" s="375">
        <v>44925</v>
      </c>
      <c r="M115" s="78" t="s">
        <v>1403</v>
      </c>
      <c r="N115" s="72" t="s">
        <v>1400</v>
      </c>
      <c r="O115" s="77"/>
      <c r="P115" s="783"/>
      <c r="Q115" s="80" t="s">
        <v>1384</v>
      </c>
      <c r="R115" s="384">
        <v>155172399.04009673</v>
      </c>
      <c r="S115" s="375">
        <v>44925</v>
      </c>
      <c r="T115" s="77"/>
      <c r="U115" s="80">
        <v>1</v>
      </c>
      <c r="V115" s="80">
        <f t="shared" si="110"/>
        <v>0.1</v>
      </c>
      <c r="W115" s="76">
        <f t="shared" si="108"/>
        <v>0.1</v>
      </c>
      <c r="X115" s="81">
        <v>0.03</v>
      </c>
      <c r="Y115" s="75">
        <v>0.05</v>
      </c>
      <c r="Z115" s="114">
        <v>425846728.12209415</v>
      </c>
      <c r="AA115" s="83"/>
      <c r="AB115" s="439">
        <v>388568763.11711264</v>
      </c>
      <c r="AC115" s="84">
        <f t="shared" si="91"/>
        <v>0.91246154415845693</v>
      </c>
      <c r="AD115" s="439">
        <v>159975672.33948645</v>
      </c>
      <c r="AE115" s="148">
        <f t="shared" si="99"/>
        <v>0.37566490893319709</v>
      </c>
      <c r="AF115" s="85">
        <f t="shared" si="92"/>
        <v>228593090.77762619</v>
      </c>
      <c r="AG115" s="85"/>
      <c r="AH115" s="85"/>
      <c r="AI115" s="75" t="e">
        <f t="shared" si="93"/>
        <v>#DIV/0!</v>
      </c>
      <c r="AJ115" s="114">
        <v>200000000</v>
      </c>
      <c r="AK115" s="77">
        <f t="shared" si="105"/>
        <v>388568763.11711264</v>
      </c>
      <c r="AL115" s="86">
        <f t="shared" si="95"/>
        <v>1.9428438155855632</v>
      </c>
      <c r="AM115" s="83"/>
      <c r="AN115" s="83"/>
      <c r="AO115" s="77" t="s">
        <v>69</v>
      </c>
      <c r="AP115" s="94"/>
      <c r="AQ115" s="88"/>
      <c r="AR115" s="89"/>
      <c r="AS115" s="881" t="s">
        <v>372</v>
      </c>
    </row>
    <row r="116" spans="1:45" ht="71.25" customHeight="1" x14ac:dyDescent="0.25">
      <c r="A116" s="91" t="s">
        <v>389</v>
      </c>
      <c r="B116" s="87" t="s">
        <v>390</v>
      </c>
      <c r="C116" s="124">
        <v>1</v>
      </c>
      <c r="D116" s="124">
        <v>3</v>
      </c>
      <c r="E116" s="74">
        <v>1</v>
      </c>
      <c r="F116" s="92">
        <v>3</v>
      </c>
      <c r="G116" s="74"/>
      <c r="H116" s="470"/>
      <c r="I116" s="76">
        <f t="shared" ref="I116:I119" si="112">IF((E116+G116)/C116&gt;=100%,100%,(E116+G116)/C116)</f>
        <v>1</v>
      </c>
      <c r="J116" s="75">
        <f t="shared" si="106"/>
        <v>1</v>
      </c>
      <c r="K116" s="761" t="s">
        <v>391</v>
      </c>
      <c r="L116" s="375">
        <v>44925</v>
      </c>
      <c r="M116" s="780" t="s">
        <v>1399</v>
      </c>
      <c r="N116" s="781"/>
      <c r="O116" s="77" t="s">
        <v>1653</v>
      </c>
      <c r="P116" s="784" t="s">
        <v>1633</v>
      </c>
      <c r="Q116" s="80" t="s">
        <v>1384</v>
      </c>
      <c r="R116" s="384">
        <v>77586199.520048365</v>
      </c>
      <c r="S116" s="375">
        <v>44925</v>
      </c>
      <c r="T116" s="77"/>
      <c r="U116" s="80">
        <v>10</v>
      </c>
      <c r="V116" s="80">
        <f t="shared" si="110"/>
        <v>4</v>
      </c>
      <c r="W116" s="76">
        <f t="shared" si="108"/>
        <v>0.4</v>
      </c>
      <c r="X116" s="81">
        <v>0.09</v>
      </c>
      <c r="Y116" s="75">
        <v>0.05</v>
      </c>
      <c r="Z116" s="82">
        <v>212923364.06104708</v>
      </c>
      <c r="AA116" s="83"/>
      <c r="AB116" s="439">
        <v>194284381.55855632</v>
      </c>
      <c r="AC116" s="84">
        <f t="shared" si="91"/>
        <v>0.91246154415845693</v>
      </c>
      <c r="AD116" s="439">
        <v>79987836.169743225</v>
      </c>
      <c r="AE116" s="148">
        <f t="shared" si="99"/>
        <v>0.37566490893319709</v>
      </c>
      <c r="AF116" s="85">
        <f t="shared" si="92"/>
        <v>114296545.38881309</v>
      </c>
      <c r="AG116" s="85"/>
      <c r="AH116" s="85"/>
      <c r="AI116" s="75" t="e">
        <f t="shared" si="93"/>
        <v>#DIV/0!</v>
      </c>
      <c r="AJ116" s="82">
        <v>967549953</v>
      </c>
      <c r="AK116" s="77">
        <f t="shared" si="105"/>
        <v>194284381.55855632</v>
      </c>
      <c r="AL116" s="86">
        <f t="shared" si="95"/>
        <v>0.20080036276799479</v>
      </c>
      <c r="AM116" s="83"/>
      <c r="AN116" s="83" t="s">
        <v>70</v>
      </c>
      <c r="AO116" s="83"/>
      <c r="AP116" s="94"/>
      <c r="AQ116" s="88"/>
      <c r="AR116" s="89"/>
      <c r="AS116" s="856"/>
    </row>
    <row r="117" spans="1:45" ht="133.5" customHeight="1" x14ac:dyDescent="0.25">
      <c r="A117" s="91" t="s">
        <v>392</v>
      </c>
      <c r="B117" s="111" t="s">
        <v>393</v>
      </c>
      <c r="C117" s="137">
        <v>1</v>
      </c>
      <c r="D117" s="299">
        <v>100</v>
      </c>
      <c r="E117" s="75">
        <v>0.2</v>
      </c>
      <c r="F117" s="92">
        <v>40</v>
      </c>
      <c r="G117" s="75">
        <v>0.8</v>
      </c>
      <c r="H117" s="75"/>
      <c r="I117" s="76">
        <f t="shared" si="112"/>
        <v>1</v>
      </c>
      <c r="J117" s="760">
        <f t="shared" si="106"/>
        <v>0.4</v>
      </c>
      <c r="K117" s="762" t="s">
        <v>1594</v>
      </c>
      <c r="L117" s="375">
        <v>44925</v>
      </c>
      <c r="M117" s="780" t="s">
        <v>1399</v>
      </c>
      <c r="N117" s="781"/>
      <c r="O117" s="77" t="s">
        <v>1653</v>
      </c>
      <c r="P117" s="783" t="s">
        <v>1632</v>
      </c>
      <c r="Q117" s="80" t="s">
        <v>1384</v>
      </c>
      <c r="R117" s="384">
        <v>77586199.520048365</v>
      </c>
      <c r="S117" s="375">
        <v>44925</v>
      </c>
      <c r="T117" s="77"/>
      <c r="U117" s="75">
        <v>1</v>
      </c>
      <c r="V117" s="107">
        <f t="shared" ref="V117:V118" si="113">SUM(E117:G117)/4</f>
        <v>10.25</v>
      </c>
      <c r="W117" s="108">
        <f t="shared" si="108"/>
        <v>1</v>
      </c>
      <c r="X117" s="167">
        <v>0.05</v>
      </c>
      <c r="Y117" s="75">
        <v>0.04</v>
      </c>
      <c r="Z117" s="82">
        <v>212923364.06104708</v>
      </c>
      <c r="AA117" s="83"/>
      <c r="AB117" s="439">
        <v>194284381.55855632</v>
      </c>
      <c r="AC117" s="84">
        <f t="shared" si="91"/>
        <v>0.91246154415845693</v>
      </c>
      <c r="AD117" s="439">
        <v>79987836.169743225</v>
      </c>
      <c r="AE117" s="148">
        <f t="shared" si="99"/>
        <v>0.37566490893319709</v>
      </c>
      <c r="AF117" s="85">
        <f t="shared" si="92"/>
        <v>114296545.38881309</v>
      </c>
      <c r="AG117" s="85"/>
      <c r="AH117" s="85"/>
      <c r="AI117" s="75" t="e">
        <f t="shared" si="93"/>
        <v>#DIV/0!</v>
      </c>
      <c r="AJ117" s="82">
        <v>567549953</v>
      </c>
      <c r="AK117" s="77">
        <f t="shared" si="105"/>
        <v>194284381.55855632</v>
      </c>
      <c r="AL117" s="86">
        <f t="shared" si="95"/>
        <v>0.34232120103542024</v>
      </c>
      <c r="AM117" s="83"/>
      <c r="AN117" s="83" t="s">
        <v>70</v>
      </c>
      <c r="AO117" s="77" t="s">
        <v>75</v>
      </c>
      <c r="AP117" s="87" t="s">
        <v>394</v>
      </c>
      <c r="AQ117" s="88"/>
      <c r="AR117" s="89"/>
      <c r="AS117" s="153" t="s">
        <v>395</v>
      </c>
    </row>
    <row r="118" spans="1:45" ht="114.75" customHeight="1" x14ac:dyDescent="0.25">
      <c r="A118" s="91" t="s">
        <v>396</v>
      </c>
      <c r="B118" s="111" t="s">
        <v>397</v>
      </c>
      <c r="C118" s="124">
        <v>25</v>
      </c>
      <c r="D118" s="124">
        <v>25</v>
      </c>
      <c r="E118" s="74">
        <v>25</v>
      </c>
      <c r="F118" s="74">
        <v>25</v>
      </c>
      <c r="G118" s="74"/>
      <c r="H118" s="74"/>
      <c r="I118" s="76">
        <f t="shared" si="112"/>
        <v>1</v>
      </c>
      <c r="J118" s="75">
        <f t="shared" si="106"/>
        <v>1</v>
      </c>
      <c r="K118" s="620" t="s">
        <v>1553</v>
      </c>
      <c r="L118" s="375">
        <v>44925</v>
      </c>
      <c r="M118" s="780" t="s">
        <v>1399</v>
      </c>
      <c r="N118" s="781"/>
      <c r="O118" s="77" t="s">
        <v>1653</v>
      </c>
      <c r="P118" s="783" t="s">
        <v>1632</v>
      </c>
      <c r="Q118" s="80" t="s">
        <v>1384</v>
      </c>
      <c r="R118" s="384">
        <v>116379299.28007254</v>
      </c>
      <c r="S118" s="375">
        <v>44925</v>
      </c>
      <c r="T118" s="77"/>
      <c r="U118" s="80">
        <v>25</v>
      </c>
      <c r="V118" s="113">
        <f t="shared" si="113"/>
        <v>12.5</v>
      </c>
      <c r="W118" s="108">
        <f t="shared" si="108"/>
        <v>0.5</v>
      </c>
      <c r="X118" s="167">
        <v>0.05</v>
      </c>
      <c r="Y118" s="75">
        <v>0.04</v>
      </c>
      <c r="Z118" s="82">
        <v>319385046.09157062</v>
      </c>
      <c r="AA118" s="83"/>
      <c r="AB118" s="439">
        <v>291426572.33783448</v>
      </c>
      <c r="AC118" s="84">
        <f t="shared" si="91"/>
        <v>0.91246154415845693</v>
      </c>
      <c r="AD118" s="439">
        <v>119981754.25461482</v>
      </c>
      <c r="AE118" s="148">
        <f t="shared" si="99"/>
        <v>0.37566490893319704</v>
      </c>
      <c r="AF118" s="85">
        <f t="shared" si="92"/>
        <v>171444818.08321965</v>
      </c>
      <c r="AG118" s="85"/>
      <c r="AH118" s="85"/>
      <c r="AI118" s="75" t="e">
        <f t="shared" si="93"/>
        <v>#DIV/0!</v>
      </c>
      <c r="AJ118" s="82">
        <v>587549953</v>
      </c>
      <c r="AK118" s="77">
        <f t="shared" si="105"/>
        <v>291426572.33783448</v>
      </c>
      <c r="AL118" s="86">
        <f t="shared" si="95"/>
        <v>0.49600305616539547</v>
      </c>
      <c r="AM118" s="83"/>
      <c r="AN118" s="83" t="s">
        <v>70</v>
      </c>
      <c r="AO118" s="77" t="s">
        <v>71</v>
      </c>
      <c r="AP118" s="87" t="s">
        <v>398</v>
      </c>
      <c r="AQ118" s="88"/>
      <c r="AR118" s="89"/>
      <c r="AS118" s="880" t="s">
        <v>399</v>
      </c>
    </row>
    <row r="119" spans="1:45" ht="72" customHeight="1" x14ac:dyDescent="0.25">
      <c r="A119" s="91" t="s">
        <v>400</v>
      </c>
      <c r="B119" s="87" t="s">
        <v>401</v>
      </c>
      <c r="C119" s="124">
        <v>1</v>
      </c>
      <c r="D119" s="124">
        <v>1</v>
      </c>
      <c r="E119" s="74">
        <v>1</v>
      </c>
      <c r="F119" s="74">
        <v>1</v>
      </c>
      <c r="G119" s="74"/>
      <c r="H119" s="74"/>
      <c r="I119" s="76">
        <f t="shared" si="112"/>
        <v>1</v>
      </c>
      <c r="J119" s="75">
        <f t="shared" si="106"/>
        <v>1</v>
      </c>
      <c r="K119" s="90" t="s">
        <v>1554</v>
      </c>
      <c r="L119" s="375">
        <v>44925</v>
      </c>
      <c r="M119" s="78" t="s">
        <v>1403</v>
      </c>
      <c r="N119" s="72" t="s">
        <v>1400</v>
      </c>
      <c r="O119" s="782"/>
      <c r="P119" s="783"/>
      <c r="Q119" s="80" t="s">
        <v>1384</v>
      </c>
      <c r="R119" s="384">
        <v>193965498.80012092</v>
      </c>
      <c r="S119" s="375">
        <v>44925</v>
      </c>
      <c r="T119" s="77"/>
      <c r="U119" s="80">
        <v>4</v>
      </c>
      <c r="V119" s="80">
        <f t="shared" ref="V119:V120" si="114">SUM(E119:G119)</f>
        <v>2</v>
      </c>
      <c r="W119" s="76">
        <f t="shared" si="108"/>
        <v>0.5</v>
      </c>
      <c r="X119" s="167">
        <v>0.04</v>
      </c>
      <c r="Y119" s="75">
        <v>0.02</v>
      </c>
      <c r="Z119" s="82">
        <v>532308410.15261769</v>
      </c>
      <c r="AA119" s="83"/>
      <c r="AB119" s="439">
        <v>485710953.89639086</v>
      </c>
      <c r="AC119" s="84">
        <f t="shared" si="91"/>
        <v>0.91246154415845704</v>
      </c>
      <c r="AD119" s="439">
        <v>199969590.42435804</v>
      </c>
      <c r="AE119" s="148">
        <f t="shared" si="99"/>
        <v>0.37566490893319709</v>
      </c>
      <c r="AF119" s="85">
        <f t="shared" si="92"/>
        <v>285741363.47203279</v>
      </c>
      <c r="AG119" s="85"/>
      <c r="AH119" s="85"/>
      <c r="AI119" s="75" t="e">
        <f t="shared" si="93"/>
        <v>#DIV/0!</v>
      </c>
      <c r="AJ119" s="82">
        <v>917549953</v>
      </c>
      <c r="AK119" s="77">
        <f t="shared" si="105"/>
        <v>485710953.89639086</v>
      </c>
      <c r="AL119" s="86">
        <f t="shared" si="95"/>
        <v>0.52935641521022547</v>
      </c>
      <c r="AM119" s="83"/>
      <c r="AN119" s="83" t="s">
        <v>70</v>
      </c>
      <c r="AO119" s="83"/>
      <c r="AP119" s="94"/>
      <c r="AQ119" s="88"/>
      <c r="AR119" s="89"/>
      <c r="AS119" s="856"/>
    </row>
    <row r="120" spans="1:45" ht="38.25" x14ac:dyDescent="0.25">
      <c r="A120" s="91" t="s">
        <v>402</v>
      </c>
      <c r="B120" s="87" t="s">
        <v>403</v>
      </c>
      <c r="C120" s="124">
        <v>0</v>
      </c>
      <c r="D120" s="124">
        <v>0.7</v>
      </c>
      <c r="E120" s="74">
        <v>0</v>
      </c>
      <c r="F120" s="74">
        <v>0</v>
      </c>
      <c r="G120" s="74"/>
      <c r="H120" s="74"/>
      <c r="I120" s="110" t="s">
        <v>155</v>
      </c>
      <c r="J120" s="75">
        <f t="shared" si="106"/>
        <v>0</v>
      </c>
      <c r="K120" s="283" t="s">
        <v>1487</v>
      </c>
      <c r="L120" s="375">
        <v>44925</v>
      </c>
      <c r="M120" s="78" t="s">
        <v>1403</v>
      </c>
      <c r="N120" s="72" t="s">
        <v>1400</v>
      </c>
      <c r="O120" s="782"/>
      <c r="P120" s="783"/>
      <c r="Q120" s="80" t="s">
        <v>1384</v>
      </c>
      <c r="R120" s="384">
        <v>77586199.520048365</v>
      </c>
      <c r="S120" s="375">
        <v>44925</v>
      </c>
      <c r="T120" s="77"/>
      <c r="U120" s="80">
        <v>2</v>
      </c>
      <c r="V120" s="169">
        <f t="shared" si="114"/>
        <v>0</v>
      </c>
      <c r="W120" s="76">
        <f t="shared" si="108"/>
        <v>0</v>
      </c>
      <c r="X120" s="167">
        <v>7.0000000000000007E-2</v>
      </c>
      <c r="Y120" s="75">
        <v>0.15</v>
      </c>
      <c r="Z120" s="82">
        <v>212923364.06104708</v>
      </c>
      <c r="AA120" s="83"/>
      <c r="AB120" s="439">
        <v>194284381.55855632</v>
      </c>
      <c r="AC120" s="84">
        <f t="shared" si="91"/>
        <v>0.91246154415845693</v>
      </c>
      <c r="AD120" s="439">
        <v>79987836.169743225</v>
      </c>
      <c r="AE120" s="148">
        <f t="shared" si="99"/>
        <v>0.37566490893319709</v>
      </c>
      <c r="AF120" s="85">
        <f t="shared" si="92"/>
        <v>114296545.38881309</v>
      </c>
      <c r="AG120" s="85"/>
      <c r="AH120" s="85"/>
      <c r="AI120" s="75" t="e">
        <f t="shared" si="93"/>
        <v>#DIV/0!</v>
      </c>
      <c r="AJ120" s="82">
        <v>972549953</v>
      </c>
      <c r="AK120" s="77">
        <f t="shared" si="105"/>
        <v>194284381.55855632</v>
      </c>
      <c r="AL120" s="86">
        <f t="shared" si="95"/>
        <v>0.19976802318405573</v>
      </c>
      <c r="AM120" s="83"/>
      <c r="AN120" s="83" t="s">
        <v>70</v>
      </c>
      <c r="AO120" s="83"/>
      <c r="AP120" s="94"/>
      <c r="AQ120" s="88"/>
      <c r="AR120" s="89"/>
      <c r="AS120" s="117" t="s">
        <v>404</v>
      </c>
    </row>
    <row r="121" spans="1:45" ht="63.75" customHeight="1" x14ac:dyDescent="0.25">
      <c r="A121" s="91" t="s">
        <v>405</v>
      </c>
      <c r="B121" s="87" t="s">
        <v>406</v>
      </c>
      <c r="C121" s="137">
        <v>0.1</v>
      </c>
      <c r="D121" s="137">
        <v>0.6</v>
      </c>
      <c r="E121" s="75">
        <v>0.01</v>
      </c>
      <c r="F121" s="137">
        <v>0.12</v>
      </c>
      <c r="G121" s="75">
        <v>0.09</v>
      </c>
      <c r="H121" s="75"/>
      <c r="I121" s="134">
        <f t="shared" ref="I121:I122" si="115">IF((E121+G121)/C121&gt;=100%,100%,(E121+G121)/C121)</f>
        <v>1</v>
      </c>
      <c r="J121" s="75">
        <f t="shared" si="106"/>
        <v>0.2</v>
      </c>
      <c r="K121" s="283" t="s">
        <v>407</v>
      </c>
      <c r="L121" s="375">
        <v>44925</v>
      </c>
      <c r="M121" s="78" t="s">
        <v>1403</v>
      </c>
      <c r="N121" s="72" t="s">
        <v>1400</v>
      </c>
      <c r="O121" s="782"/>
      <c r="P121" s="783"/>
      <c r="Q121" s="80" t="s">
        <v>1384</v>
      </c>
      <c r="R121" s="384">
        <v>77586199.520048365</v>
      </c>
      <c r="S121" s="375">
        <v>44925</v>
      </c>
      <c r="T121" s="77"/>
      <c r="U121" s="75">
        <v>1</v>
      </c>
      <c r="V121" s="107">
        <f>+F121</f>
        <v>0.12</v>
      </c>
      <c r="W121" s="108">
        <f t="shared" si="108"/>
        <v>0.12</v>
      </c>
      <c r="X121" s="81">
        <v>0.11</v>
      </c>
      <c r="Y121" s="75">
        <v>0.1</v>
      </c>
      <c r="Z121" s="82">
        <v>212923364.06104708</v>
      </c>
      <c r="AA121" s="83"/>
      <c r="AB121" s="439">
        <v>194284381.55855632</v>
      </c>
      <c r="AC121" s="84">
        <f t="shared" si="91"/>
        <v>0.91246154415845693</v>
      </c>
      <c r="AD121" s="439">
        <v>79987836.169743225</v>
      </c>
      <c r="AE121" s="148">
        <f t="shared" si="99"/>
        <v>0.37566490893319709</v>
      </c>
      <c r="AF121" s="85">
        <f t="shared" si="92"/>
        <v>114296545.38881309</v>
      </c>
      <c r="AG121" s="85"/>
      <c r="AH121" s="85"/>
      <c r="AI121" s="75" t="e">
        <f t="shared" si="93"/>
        <v>#DIV/0!</v>
      </c>
      <c r="AJ121" s="82">
        <v>490203656</v>
      </c>
      <c r="AK121" s="77">
        <f t="shared" si="105"/>
        <v>194284381.55855632</v>
      </c>
      <c r="AL121" s="86">
        <f t="shared" si="95"/>
        <v>0.39633401175318106</v>
      </c>
      <c r="AM121" s="83"/>
      <c r="AN121" s="83" t="s">
        <v>70</v>
      </c>
      <c r="AO121" s="83"/>
      <c r="AP121" s="87" t="s">
        <v>201</v>
      </c>
      <c r="AQ121" s="88"/>
      <c r="AR121" s="89"/>
      <c r="AS121" s="880" t="s">
        <v>408</v>
      </c>
    </row>
    <row r="122" spans="1:45" ht="268.5" x14ac:dyDescent="0.25">
      <c r="A122" s="91" t="s">
        <v>409</v>
      </c>
      <c r="B122" s="87" t="s">
        <v>410</v>
      </c>
      <c r="C122" s="124">
        <v>1</v>
      </c>
      <c r="D122" s="124">
        <v>1</v>
      </c>
      <c r="E122" s="136">
        <v>0.3</v>
      </c>
      <c r="F122" s="74">
        <v>1</v>
      </c>
      <c r="G122" s="149">
        <v>0.7</v>
      </c>
      <c r="H122" s="149"/>
      <c r="I122" s="134">
        <f t="shared" si="115"/>
        <v>1</v>
      </c>
      <c r="J122" s="75">
        <f t="shared" si="106"/>
        <v>1</v>
      </c>
      <c r="K122" s="90" t="s">
        <v>411</v>
      </c>
      <c r="L122" s="375">
        <v>44925</v>
      </c>
      <c r="M122" s="78" t="s">
        <v>1399</v>
      </c>
      <c r="N122" s="781"/>
      <c r="O122" s="77" t="s">
        <v>1653</v>
      </c>
      <c r="P122" s="783" t="s">
        <v>1632</v>
      </c>
      <c r="Q122" s="80" t="s">
        <v>1384</v>
      </c>
      <c r="R122" s="384">
        <v>77586199.520048365</v>
      </c>
      <c r="S122" s="375">
        <v>44925</v>
      </c>
      <c r="T122" s="77"/>
      <c r="U122" s="80">
        <v>1</v>
      </c>
      <c r="V122" s="113">
        <f>SUM(E122:G122)/4</f>
        <v>0.5</v>
      </c>
      <c r="W122" s="108">
        <f t="shared" si="108"/>
        <v>0.5</v>
      </c>
      <c r="X122" s="167">
        <v>7.0000000000000007E-2</v>
      </c>
      <c r="Y122" s="75">
        <v>0.05</v>
      </c>
      <c r="Z122" s="82">
        <v>212923364.06104708</v>
      </c>
      <c r="AA122" s="83"/>
      <c r="AB122" s="439">
        <v>194284381.55855632</v>
      </c>
      <c r="AC122" s="84">
        <f t="shared" si="91"/>
        <v>0.91246154415845693</v>
      </c>
      <c r="AD122" s="439">
        <v>79987836.169743225</v>
      </c>
      <c r="AE122" s="148">
        <f t="shared" si="99"/>
        <v>0.37566490893319709</v>
      </c>
      <c r="AF122" s="85">
        <f t="shared" si="92"/>
        <v>114296545.38881309</v>
      </c>
      <c r="AG122" s="85"/>
      <c r="AH122" s="85"/>
      <c r="AI122" s="75" t="e">
        <f t="shared" si="93"/>
        <v>#DIV/0!</v>
      </c>
      <c r="AJ122" s="82">
        <v>592549953</v>
      </c>
      <c r="AK122" s="77">
        <f t="shared" si="105"/>
        <v>194284381.55855632</v>
      </c>
      <c r="AL122" s="86">
        <f t="shared" si="95"/>
        <v>0.32787848615111831</v>
      </c>
      <c r="AM122" s="83"/>
      <c r="AN122" s="83" t="s">
        <v>70</v>
      </c>
      <c r="AO122" s="83"/>
      <c r="AP122" s="87" t="s">
        <v>201</v>
      </c>
      <c r="AQ122" s="88"/>
      <c r="AR122" s="89"/>
      <c r="AS122" s="856"/>
    </row>
    <row r="123" spans="1:45" ht="48.75" customHeight="1" x14ac:dyDescent="0.25">
      <c r="A123" s="34" t="s">
        <v>412</v>
      </c>
      <c r="B123" s="35"/>
      <c r="C123" s="36"/>
      <c r="D123" s="36"/>
      <c r="E123" s="36"/>
      <c r="F123" s="36"/>
      <c r="G123" s="36"/>
      <c r="H123" s="36"/>
      <c r="I123" s="37">
        <f t="shared" ref="I123:J123" si="116">+(I124*X124)</f>
        <v>0.85</v>
      </c>
      <c r="J123" s="37">
        <f t="shared" si="116"/>
        <v>1</v>
      </c>
      <c r="K123" s="34"/>
      <c r="L123" s="38">
        <f t="shared" ref="L123:S123" si="117">+(L124*AB124)</f>
        <v>0</v>
      </c>
      <c r="M123" s="37">
        <f t="shared" si="117"/>
        <v>0</v>
      </c>
      <c r="N123" s="37">
        <f t="shared" si="117"/>
        <v>0</v>
      </c>
      <c r="O123" s="37">
        <f t="shared" si="117"/>
        <v>0</v>
      </c>
      <c r="P123" s="37">
        <f t="shared" si="117"/>
        <v>0</v>
      </c>
      <c r="Q123" s="37">
        <f t="shared" si="117"/>
        <v>0</v>
      </c>
      <c r="R123" s="391">
        <f>'Anexo 2 Matriz Inf Gastos'!AB126</f>
        <v>74171013</v>
      </c>
      <c r="S123" s="38" t="e">
        <f t="shared" si="117"/>
        <v>#DIV/0!</v>
      </c>
      <c r="T123" s="37"/>
      <c r="U123" s="37"/>
      <c r="V123" s="37"/>
      <c r="W123" s="42">
        <f>+(W124*X124)</f>
        <v>0.45624999999999999</v>
      </c>
      <c r="X123" s="42">
        <v>0.1</v>
      </c>
      <c r="Y123" s="42">
        <v>0.1</v>
      </c>
      <c r="Z123" s="35">
        <f>'Anexo 2 Matriz Inf Gastos'!Y126</f>
        <v>150000000</v>
      </c>
      <c r="AA123" s="35">
        <f t="shared" ref="AA123" si="118">+AA124</f>
        <v>91812000</v>
      </c>
      <c r="AB123" s="388">
        <f>'Anexo 2 Matriz Inf Gastos'!Z126</f>
        <v>89707653</v>
      </c>
      <c r="AC123" s="40">
        <f t="shared" si="91"/>
        <v>0.59805101999999999</v>
      </c>
      <c r="AD123" s="388">
        <f>'Anexo 2 Matriz Inf Gastos'!AA126</f>
        <v>89707653</v>
      </c>
      <c r="AE123" s="403">
        <f t="shared" si="99"/>
        <v>0.59805101999999999</v>
      </c>
      <c r="AF123" s="43">
        <f t="shared" si="92"/>
        <v>0</v>
      </c>
      <c r="AG123" s="35">
        <f t="shared" ref="AG123:AH123" si="119">+AG124</f>
        <v>0</v>
      </c>
      <c r="AH123" s="35">
        <f t="shared" si="119"/>
        <v>0</v>
      </c>
      <c r="AI123" s="42" t="e">
        <f t="shared" si="93"/>
        <v>#DIV/0!</v>
      </c>
      <c r="AJ123" s="35">
        <f t="shared" ref="AJ123:AK123" si="120">+AJ124</f>
        <v>700000000</v>
      </c>
      <c r="AK123" s="35">
        <f t="shared" si="120"/>
        <v>181519653</v>
      </c>
      <c r="AL123" s="42">
        <f t="shared" si="95"/>
        <v>0.25931378999999999</v>
      </c>
      <c r="AM123" s="35"/>
      <c r="AN123" s="35"/>
      <c r="AO123" s="35"/>
      <c r="AP123" s="35"/>
      <c r="AQ123" s="139"/>
      <c r="AR123" s="140"/>
      <c r="AS123" s="46"/>
    </row>
    <row r="124" spans="1:45" ht="35.25" customHeight="1" x14ac:dyDescent="0.25">
      <c r="A124" s="47" t="s">
        <v>413</v>
      </c>
      <c r="B124" s="53"/>
      <c r="C124" s="129"/>
      <c r="D124" s="129"/>
      <c r="E124" s="129"/>
      <c r="F124" s="129"/>
      <c r="G124" s="129"/>
      <c r="H124" s="129"/>
      <c r="I124" s="50">
        <f t="shared" ref="I124:J124" si="121">+(I125*X125)+(I130*X130)+(I135*X135)</f>
        <v>0.85</v>
      </c>
      <c r="J124" s="130">
        <f t="shared" si="121"/>
        <v>1</v>
      </c>
      <c r="K124" s="47"/>
      <c r="L124" s="47"/>
      <c r="M124" s="53"/>
      <c r="N124" s="53"/>
      <c r="O124" s="53"/>
      <c r="P124" s="53"/>
      <c r="Q124" s="133"/>
      <c r="R124" s="387">
        <f>'Anexo 2 Matriz Inf Gastos'!AB127</f>
        <v>74171013</v>
      </c>
      <c r="S124" s="47"/>
      <c r="T124" s="53"/>
      <c r="U124" s="133"/>
      <c r="V124" s="133"/>
      <c r="W124" s="50">
        <f>+(W125*X125)+(W130*X130)+(W135*X135)</f>
        <v>0.45624999999999999</v>
      </c>
      <c r="X124" s="50">
        <v>1</v>
      </c>
      <c r="Y124" s="50">
        <v>1</v>
      </c>
      <c r="Z124" s="53">
        <f>'Anexo 2 Matriz Inf Gastos'!Y127</f>
        <v>150000000</v>
      </c>
      <c r="AA124" s="53">
        <f t="shared" ref="AA124" si="122">+AA125+AA130+AA135</f>
        <v>91812000</v>
      </c>
      <c r="AB124" s="387">
        <f>'Anexo 2 Matriz Inf Gastos'!Z127</f>
        <v>89707653</v>
      </c>
      <c r="AC124" s="54">
        <f t="shared" si="91"/>
        <v>0.59805101999999999</v>
      </c>
      <c r="AD124" s="387">
        <f>'Anexo 2 Matriz Inf Gastos'!AA127</f>
        <v>89707653</v>
      </c>
      <c r="AE124" s="193">
        <f t="shared" si="99"/>
        <v>0.59805101999999999</v>
      </c>
      <c r="AF124" s="55">
        <f t="shared" si="92"/>
        <v>0</v>
      </c>
      <c r="AG124" s="53">
        <f t="shared" ref="AG124:AH124" si="123">+AG125+AG130+AG135</f>
        <v>0</v>
      </c>
      <c r="AH124" s="53">
        <f t="shared" si="123"/>
        <v>0</v>
      </c>
      <c r="AI124" s="50" t="e">
        <f t="shared" si="93"/>
        <v>#DIV/0!</v>
      </c>
      <c r="AJ124" s="53">
        <f t="shared" ref="AJ124:AK124" si="124">+AJ125+AJ130+AJ135</f>
        <v>700000000</v>
      </c>
      <c r="AK124" s="53">
        <f t="shared" si="124"/>
        <v>181519653</v>
      </c>
      <c r="AL124" s="50">
        <f t="shared" si="95"/>
        <v>0.25931378999999999</v>
      </c>
      <c r="AM124" s="53"/>
      <c r="AN124" s="53" t="s">
        <v>74</v>
      </c>
      <c r="AO124" s="53"/>
      <c r="AP124" s="53"/>
      <c r="AQ124" s="142"/>
      <c r="AR124" s="143"/>
      <c r="AS124" s="59"/>
    </row>
    <row r="125" spans="1:45" ht="66" customHeight="1" x14ac:dyDescent="0.25">
      <c r="A125" s="60" t="s">
        <v>414</v>
      </c>
      <c r="B125" s="61"/>
      <c r="C125" s="62"/>
      <c r="D125" s="62"/>
      <c r="E125" s="62"/>
      <c r="F125" s="62"/>
      <c r="G125" s="62"/>
      <c r="H125" s="62"/>
      <c r="I125" s="63">
        <f>+(I126*70%)+(I128*10%)+(I129*20%)</f>
        <v>1</v>
      </c>
      <c r="J125" s="63">
        <f>+SUMPRODUCT(J126:J129,Y126:Y129)</f>
        <v>1</v>
      </c>
      <c r="K125" s="60"/>
      <c r="L125" s="60"/>
      <c r="M125" s="61"/>
      <c r="N125" s="61"/>
      <c r="O125" s="61"/>
      <c r="P125" s="61" t="s">
        <v>1386</v>
      </c>
      <c r="Q125" s="65"/>
      <c r="R125" s="386">
        <f>'Anexo 2 Matriz Inf Gastos'!AB128</f>
        <v>32212999</v>
      </c>
      <c r="S125" s="60"/>
      <c r="T125" s="61"/>
      <c r="U125" s="65"/>
      <c r="V125" s="65"/>
      <c r="W125" s="28">
        <f>+SUMPRODUCT(W126:W129,X126:X129)</f>
        <v>0.32499999999999996</v>
      </c>
      <c r="X125" s="63">
        <v>0.43</v>
      </c>
      <c r="Y125" s="63">
        <v>0.4</v>
      </c>
      <c r="Z125" s="61">
        <f>'Anexo 2 Matriz Inf Gastos'!Y128</f>
        <v>50000000</v>
      </c>
      <c r="AA125" s="61">
        <v>84725500</v>
      </c>
      <c r="AB125" s="386">
        <f>'Anexo 2 Matriz Inf Gastos'!Z128</f>
        <v>32212999</v>
      </c>
      <c r="AC125" s="66">
        <f t="shared" si="91"/>
        <v>0.64425997999999995</v>
      </c>
      <c r="AD125" s="386">
        <f>'Anexo 2 Matriz Inf Gastos'!AA128</f>
        <v>32212999</v>
      </c>
      <c r="AE125" s="406">
        <f t="shared" si="99"/>
        <v>0.64425997999999995</v>
      </c>
      <c r="AF125" s="67">
        <f t="shared" si="92"/>
        <v>0</v>
      </c>
      <c r="AG125" s="67"/>
      <c r="AH125" s="67"/>
      <c r="AI125" s="63" t="e">
        <f t="shared" si="93"/>
        <v>#DIV/0!</v>
      </c>
      <c r="AJ125" s="61">
        <f>SUM(AJ126:AJ129)</f>
        <v>300000000</v>
      </c>
      <c r="AK125" s="61">
        <f t="shared" ref="AK125:AK137" si="125">+SUM(AA125:AB125)</f>
        <v>116938499</v>
      </c>
      <c r="AL125" s="63">
        <f t="shared" si="95"/>
        <v>0.38979499666666667</v>
      </c>
      <c r="AM125" s="61"/>
      <c r="AN125" s="61" t="s">
        <v>74</v>
      </c>
      <c r="AO125" s="61"/>
      <c r="AP125" s="61"/>
      <c r="AQ125" s="68"/>
      <c r="AR125" s="69"/>
      <c r="AS125" s="70"/>
    </row>
    <row r="126" spans="1:45" ht="12.75" hidden="1" customHeight="1" x14ac:dyDescent="0.25">
      <c r="A126" s="71" t="s">
        <v>415</v>
      </c>
      <c r="B126" s="111" t="s">
        <v>416</v>
      </c>
      <c r="C126" s="137">
        <v>0.5</v>
      </c>
      <c r="D126" s="137"/>
      <c r="E126" s="75">
        <v>0.9</v>
      </c>
      <c r="F126" s="75"/>
      <c r="G126" s="74"/>
      <c r="H126" s="74"/>
      <c r="I126" s="76">
        <f>IF((E126+G126)/C126&gt;=100%,100%,(E126+G126)/C126)</f>
        <v>1</v>
      </c>
      <c r="J126" s="76"/>
      <c r="K126" s="474"/>
      <c r="L126" s="172"/>
      <c r="M126" s="78"/>
      <c r="N126" s="72"/>
      <c r="O126" s="77"/>
      <c r="P126" s="77"/>
      <c r="Q126" s="80"/>
      <c r="R126" s="384"/>
      <c r="S126" s="172"/>
      <c r="T126" s="77"/>
      <c r="U126" s="137">
        <v>1</v>
      </c>
      <c r="V126" s="107">
        <f>+F126</f>
        <v>0</v>
      </c>
      <c r="W126" s="148">
        <f t="shared" ref="W126:W129" si="126">IF(V126/U126&gt;=100%,100%,V126/U126)</f>
        <v>0</v>
      </c>
      <c r="X126" s="81">
        <v>0.3</v>
      </c>
      <c r="Y126" s="75">
        <v>0</v>
      </c>
      <c r="Z126" s="82"/>
      <c r="AA126" s="83"/>
      <c r="AB126" s="439"/>
      <c r="AC126" s="84" t="e">
        <f t="shared" si="91"/>
        <v>#DIV/0!</v>
      </c>
      <c r="AD126" s="439"/>
      <c r="AE126" s="148" t="e">
        <f t="shared" si="99"/>
        <v>#DIV/0!</v>
      </c>
      <c r="AF126" s="85">
        <f t="shared" si="92"/>
        <v>0</v>
      </c>
      <c r="AG126" s="85"/>
      <c r="AH126" s="85"/>
      <c r="AI126" s="75" t="e">
        <f t="shared" si="93"/>
        <v>#DIV/0!</v>
      </c>
      <c r="AJ126" s="82">
        <v>55000000</v>
      </c>
      <c r="AK126" s="77">
        <f t="shared" si="125"/>
        <v>0</v>
      </c>
      <c r="AL126" s="86">
        <f t="shared" si="95"/>
        <v>0</v>
      </c>
      <c r="AM126" s="83"/>
      <c r="AN126" s="83" t="s">
        <v>74</v>
      </c>
      <c r="AO126" s="77" t="s">
        <v>99</v>
      </c>
      <c r="AP126" s="87" t="s">
        <v>201</v>
      </c>
      <c r="AQ126" s="88"/>
      <c r="AR126" s="89"/>
      <c r="AS126" s="880" t="s">
        <v>417</v>
      </c>
    </row>
    <row r="127" spans="1:45" ht="1.5" customHeight="1" x14ac:dyDescent="0.25">
      <c r="A127" s="145" t="s">
        <v>418</v>
      </c>
      <c r="B127" s="111" t="s">
        <v>419</v>
      </c>
      <c r="C127" s="137">
        <v>0</v>
      </c>
      <c r="D127" s="137"/>
      <c r="E127" s="75">
        <v>0</v>
      </c>
      <c r="F127" s="75"/>
      <c r="G127" s="74"/>
      <c r="H127" s="74"/>
      <c r="I127" s="76" t="s">
        <v>155</v>
      </c>
      <c r="J127" s="76"/>
      <c r="K127" s="474"/>
      <c r="L127" s="172"/>
      <c r="M127" s="78"/>
      <c r="N127" s="72"/>
      <c r="O127" s="77"/>
      <c r="P127" s="77"/>
      <c r="Q127" s="80"/>
      <c r="R127" s="384"/>
      <c r="S127" s="172"/>
      <c r="T127" s="77"/>
      <c r="U127" s="137">
        <v>1</v>
      </c>
      <c r="V127" s="107">
        <f>SUM(E127:G127)</f>
        <v>0</v>
      </c>
      <c r="W127" s="148">
        <f t="shared" si="126"/>
        <v>0</v>
      </c>
      <c r="X127" s="81">
        <v>0.05</v>
      </c>
      <c r="Y127" s="75">
        <v>0</v>
      </c>
      <c r="Z127" s="82"/>
      <c r="AA127" s="83"/>
      <c r="AB127" s="439"/>
      <c r="AC127" s="84" t="e">
        <f t="shared" si="91"/>
        <v>#DIV/0!</v>
      </c>
      <c r="AD127" s="447"/>
      <c r="AE127" s="148" t="e">
        <f t="shared" si="99"/>
        <v>#DIV/0!</v>
      </c>
      <c r="AF127" s="85">
        <f t="shared" si="92"/>
        <v>0</v>
      </c>
      <c r="AG127" s="85"/>
      <c r="AH127" s="85"/>
      <c r="AI127" s="75" t="e">
        <f t="shared" si="93"/>
        <v>#DIV/0!</v>
      </c>
      <c r="AJ127" s="82">
        <v>15000000</v>
      </c>
      <c r="AK127" s="77">
        <f t="shared" si="125"/>
        <v>0</v>
      </c>
      <c r="AL127" s="86">
        <f t="shared" si="95"/>
        <v>0</v>
      </c>
      <c r="AM127" s="83"/>
      <c r="AN127" s="83" t="s">
        <v>74</v>
      </c>
      <c r="AO127" s="77" t="s">
        <v>99</v>
      </c>
      <c r="AP127" s="87" t="s">
        <v>201</v>
      </c>
      <c r="AQ127" s="88"/>
      <c r="AR127" s="89"/>
      <c r="AS127" s="855"/>
    </row>
    <row r="128" spans="1:45" ht="52.5" customHeight="1" x14ac:dyDescent="0.25">
      <c r="A128" s="145" t="s">
        <v>420</v>
      </c>
      <c r="B128" s="87" t="s">
        <v>421</v>
      </c>
      <c r="C128" s="137">
        <v>1</v>
      </c>
      <c r="D128" s="137">
        <v>1</v>
      </c>
      <c r="E128" s="75">
        <v>1</v>
      </c>
      <c r="F128" s="75">
        <v>1</v>
      </c>
      <c r="G128" s="74"/>
      <c r="H128" s="74"/>
      <c r="I128" s="76">
        <f t="shared" ref="I128:I129" si="127">IF((E128+G128)/C128&gt;=100%,100%,(E128+G128)/C128)</f>
        <v>1</v>
      </c>
      <c r="J128" s="76">
        <f t="shared" ref="J128:J129" si="128">IF(F128/D128&gt;=100%,100%,F128/D128)</f>
        <v>1</v>
      </c>
      <c r="K128" s="90" t="s">
        <v>1555</v>
      </c>
      <c r="L128" s="375">
        <v>44925</v>
      </c>
      <c r="M128" s="780" t="s">
        <v>1399</v>
      </c>
      <c r="N128" s="781"/>
      <c r="O128" s="77" t="s">
        <v>1653</v>
      </c>
      <c r="P128" s="783" t="s">
        <v>1634</v>
      </c>
      <c r="Q128" s="458" t="s">
        <v>1377</v>
      </c>
      <c r="R128" s="384">
        <v>16106499.499999998</v>
      </c>
      <c r="S128" s="375">
        <v>44925</v>
      </c>
      <c r="T128" s="77"/>
      <c r="U128" s="137">
        <v>1</v>
      </c>
      <c r="V128" s="107">
        <f t="shared" ref="V128:V129" si="129">SUM(E128:G128)/4</f>
        <v>0.5</v>
      </c>
      <c r="W128" s="171">
        <f t="shared" si="126"/>
        <v>0.5</v>
      </c>
      <c r="X128" s="81">
        <v>0.3</v>
      </c>
      <c r="Y128" s="75">
        <v>0.5</v>
      </c>
      <c r="Z128" s="82">
        <v>25000000</v>
      </c>
      <c r="AA128" s="83"/>
      <c r="AB128" s="439">
        <v>16106499.499999998</v>
      </c>
      <c r="AC128" s="454">
        <f t="shared" si="91"/>
        <v>0.64425997999999995</v>
      </c>
      <c r="AD128" s="779">
        <v>16106499.499999998</v>
      </c>
      <c r="AE128" s="455">
        <f t="shared" si="99"/>
        <v>0.64425997999999995</v>
      </c>
      <c r="AF128" s="85" t="e">
        <f>+#REF!-AB128</f>
        <v>#REF!</v>
      </c>
      <c r="AG128" s="85"/>
      <c r="AH128" s="85"/>
      <c r="AI128" s="75" t="e">
        <f t="shared" si="93"/>
        <v>#DIV/0!</v>
      </c>
      <c r="AJ128" s="82">
        <v>110000000</v>
      </c>
      <c r="AK128" s="77">
        <f>+SUM(AA128:AB128)</f>
        <v>16106499.499999998</v>
      </c>
      <c r="AL128" s="86">
        <f t="shared" si="95"/>
        <v>0.14642272272727272</v>
      </c>
      <c r="AM128" s="83"/>
      <c r="AN128" s="83" t="s">
        <v>74</v>
      </c>
      <c r="AO128" s="83"/>
      <c r="AP128" s="87" t="s">
        <v>201</v>
      </c>
      <c r="AQ128" s="88"/>
      <c r="AR128" s="89"/>
      <c r="AS128" s="855"/>
    </row>
    <row r="129" spans="1:45" ht="83.25" customHeight="1" x14ac:dyDescent="0.25">
      <c r="A129" s="71" t="s">
        <v>422</v>
      </c>
      <c r="B129" s="87" t="s">
        <v>423</v>
      </c>
      <c r="C129" s="137">
        <v>1</v>
      </c>
      <c r="D129" s="137">
        <v>1</v>
      </c>
      <c r="E129" s="75">
        <v>1</v>
      </c>
      <c r="F129" s="75">
        <v>1</v>
      </c>
      <c r="G129" s="74"/>
      <c r="H129" s="74"/>
      <c r="I129" s="76">
        <f t="shared" si="127"/>
        <v>1</v>
      </c>
      <c r="J129" s="76">
        <f t="shared" si="128"/>
        <v>1</v>
      </c>
      <c r="K129" s="90" t="s">
        <v>1556</v>
      </c>
      <c r="L129" s="375">
        <v>44925</v>
      </c>
      <c r="M129" s="780" t="s">
        <v>1399</v>
      </c>
      <c r="N129" s="781"/>
      <c r="O129" s="77" t="s">
        <v>1653</v>
      </c>
      <c r="P129" s="797" t="s">
        <v>1634</v>
      </c>
      <c r="Q129" s="458" t="s">
        <v>1377</v>
      </c>
      <c r="R129" s="384">
        <v>16106499.499999998</v>
      </c>
      <c r="S129" s="375">
        <v>44925</v>
      </c>
      <c r="T129" s="77"/>
      <c r="U129" s="137">
        <v>1</v>
      </c>
      <c r="V129" s="107">
        <f t="shared" si="129"/>
        <v>0.5</v>
      </c>
      <c r="W129" s="171">
        <f t="shared" si="126"/>
        <v>0.5</v>
      </c>
      <c r="X129" s="81">
        <v>0.35</v>
      </c>
      <c r="Y129" s="75">
        <v>0.5</v>
      </c>
      <c r="Z129" s="82">
        <v>25000000</v>
      </c>
      <c r="AA129" s="172"/>
      <c r="AB129" s="384">
        <v>16106499.499999998</v>
      </c>
      <c r="AC129" s="454">
        <f t="shared" si="91"/>
        <v>0.64425997999999995</v>
      </c>
      <c r="AD129" s="779">
        <v>16106499.499999998</v>
      </c>
      <c r="AE129" s="455">
        <f t="shared" si="99"/>
        <v>0.64425997999999995</v>
      </c>
      <c r="AF129" s="172" t="e">
        <f>+#REF!-AB129</f>
        <v>#REF!</v>
      </c>
      <c r="AG129" s="172"/>
      <c r="AH129" s="172"/>
      <c r="AI129" s="75" t="e">
        <f t="shared" si="93"/>
        <v>#DIV/0!</v>
      </c>
      <c r="AJ129" s="82">
        <v>120000000</v>
      </c>
      <c r="AK129" s="77">
        <f>+SUM(AA129:AB129)</f>
        <v>16106499.499999998</v>
      </c>
      <c r="AL129" s="86">
        <f t="shared" si="95"/>
        <v>0.13422082916666664</v>
      </c>
      <c r="AM129" s="83"/>
      <c r="AN129" s="83" t="s">
        <v>74</v>
      </c>
      <c r="AO129" s="83"/>
      <c r="AP129" s="94"/>
      <c r="AQ129" s="88"/>
      <c r="AR129" s="89"/>
      <c r="AS129" s="856"/>
    </row>
    <row r="130" spans="1:45" ht="81.75" customHeight="1" x14ac:dyDescent="0.25">
      <c r="A130" s="60" t="s">
        <v>424</v>
      </c>
      <c r="B130" s="61"/>
      <c r="C130" s="62"/>
      <c r="D130" s="62"/>
      <c r="E130" s="62"/>
      <c r="F130" s="62"/>
      <c r="G130" s="62"/>
      <c r="H130" s="62"/>
      <c r="I130" s="63">
        <f>+(I131*50%)+(I132*10%)+(I133*20%)+(I134*20%)</f>
        <v>1</v>
      </c>
      <c r="J130" s="63">
        <f>+SUMPRODUCT(J131:J134,Y131:Y134)</f>
        <v>1</v>
      </c>
      <c r="K130" s="60"/>
      <c r="L130" s="60"/>
      <c r="M130" s="61"/>
      <c r="N130" s="61"/>
      <c r="O130" s="61"/>
      <c r="P130" s="61"/>
      <c r="Q130" s="65"/>
      <c r="R130" s="386">
        <f>'Anexo 2 Matriz Inf Gastos'!AB132</f>
        <v>29913732</v>
      </c>
      <c r="S130" s="60"/>
      <c r="T130" s="61"/>
      <c r="U130" s="65"/>
      <c r="V130" s="65"/>
      <c r="W130" s="28">
        <f>+SUMPRODUCT(W131:W134,X131:X134)</f>
        <v>0.57499999999999996</v>
      </c>
      <c r="X130" s="63">
        <v>0.42</v>
      </c>
      <c r="Y130" s="63">
        <v>0.4</v>
      </c>
      <c r="Z130" s="61">
        <f>'Anexo 2 Matriz Inf Gastos'!Y132</f>
        <v>50000000</v>
      </c>
      <c r="AA130" s="61">
        <v>7086500</v>
      </c>
      <c r="AB130" s="386">
        <f>'Anexo 2 Matriz Inf Gastos'!Z132</f>
        <v>37663032</v>
      </c>
      <c r="AC130" s="66">
        <f t="shared" si="91"/>
        <v>0.75326064000000004</v>
      </c>
      <c r="AD130" s="451">
        <f>'Anexo 2 Matriz Inf Gastos'!AA132</f>
        <v>37663032</v>
      </c>
      <c r="AE130" s="406">
        <f t="shared" si="99"/>
        <v>0.75326064000000004</v>
      </c>
      <c r="AF130" s="67">
        <f t="shared" si="92"/>
        <v>0</v>
      </c>
      <c r="AG130" s="67"/>
      <c r="AH130" s="67"/>
      <c r="AI130" s="63" t="e">
        <f t="shared" si="93"/>
        <v>#DIV/0!</v>
      </c>
      <c r="AJ130" s="61">
        <f>SUM(AJ131:AJ134)</f>
        <v>250000000</v>
      </c>
      <c r="AK130" s="61">
        <f t="shared" si="125"/>
        <v>44749532</v>
      </c>
      <c r="AL130" s="63">
        <f t="shared" si="95"/>
        <v>0.17899812800000001</v>
      </c>
      <c r="AM130" s="61"/>
      <c r="AN130" s="61" t="s">
        <v>74</v>
      </c>
      <c r="AO130" s="61"/>
      <c r="AP130" s="61"/>
      <c r="AQ130" s="68"/>
      <c r="AR130" s="69"/>
      <c r="AS130" s="70"/>
    </row>
    <row r="131" spans="1:45" ht="64.5" customHeight="1" x14ac:dyDescent="0.25">
      <c r="A131" s="71" t="s">
        <v>425</v>
      </c>
      <c r="B131" s="111" t="s">
        <v>426</v>
      </c>
      <c r="C131" s="124">
        <v>25</v>
      </c>
      <c r="D131" s="124">
        <v>25</v>
      </c>
      <c r="E131" s="74">
        <v>25</v>
      </c>
      <c r="F131" s="74">
        <v>25</v>
      </c>
      <c r="G131" s="74"/>
      <c r="H131" s="74"/>
      <c r="I131" s="76">
        <f t="shared" ref="I131:I134" si="130">IF((E131+G131)/C131&gt;=100%,100%,(E131+G131)/C131)</f>
        <v>1</v>
      </c>
      <c r="J131" s="76">
        <f t="shared" ref="J131:J132" si="131">IF(F131/D131&gt;=100%,100%,F131/D131)</f>
        <v>1</v>
      </c>
      <c r="K131" s="490" t="s">
        <v>1557</v>
      </c>
      <c r="L131" s="375">
        <v>44925</v>
      </c>
      <c r="M131" s="780" t="s">
        <v>1399</v>
      </c>
      <c r="N131" s="781"/>
      <c r="O131" s="77" t="s">
        <v>1653</v>
      </c>
      <c r="P131" s="783" t="s">
        <v>1635</v>
      </c>
      <c r="Q131" s="458" t="s">
        <v>1377</v>
      </c>
      <c r="R131" s="384">
        <v>11965492.800000001</v>
      </c>
      <c r="S131" s="375">
        <v>44925</v>
      </c>
      <c r="T131" s="77"/>
      <c r="U131" s="80">
        <v>25</v>
      </c>
      <c r="V131" s="113">
        <f>SUM(E131:G131)/4</f>
        <v>12.5</v>
      </c>
      <c r="W131" s="171">
        <f t="shared" ref="W131:W134" si="132">IF(V131/U131&gt;=100%,100%,V131/U131)</f>
        <v>0.5</v>
      </c>
      <c r="X131" s="81">
        <v>0.5</v>
      </c>
      <c r="Y131" s="75">
        <v>0.5</v>
      </c>
      <c r="Z131" s="82">
        <v>20000000</v>
      </c>
      <c r="AA131" s="83"/>
      <c r="AB131" s="439">
        <v>15065212.800000001</v>
      </c>
      <c r="AC131" s="84">
        <f t="shared" si="91"/>
        <v>0.75326064000000004</v>
      </c>
      <c r="AD131" s="439">
        <v>15065212.800000001</v>
      </c>
      <c r="AE131" s="148">
        <f t="shared" si="99"/>
        <v>0.75326064000000004</v>
      </c>
      <c r="AF131" s="85">
        <f t="shared" si="92"/>
        <v>0</v>
      </c>
      <c r="AG131" s="85"/>
      <c r="AH131" s="85"/>
      <c r="AI131" s="75" t="e">
        <f t="shared" si="93"/>
        <v>#DIV/0!</v>
      </c>
      <c r="AJ131" s="82">
        <v>87500000</v>
      </c>
      <c r="AK131" s="77">
        <f t="shared" si="125"/>
        <v>15065212.800000001</v>
      </c>
      <c r="AL131" s="86">
        <f t="shared" si="95"/>
        <v>0.17217386057142858</v>
      </c>
      <c r="AM131" s="83"/>
      <c r="AN131" s="83" t="s">
        <v>74</v>
      </c>
      <c r="AO131" s="77" t="s">
        <v>79</v>
      </c>
      <c r="AP131" s="87" t="s">
        <v>201</v>
      </c>
      <c r="AQ131" s="88"/>
      <c r="AR131" s="89"/>
      <c r="AS131" s="880" t="s">
        <v>417</v>
      </c>
    </row>
    <row r="132" spans="1:45" ht="64.5" customHeight="1" x14ac:dyDescent="0.25">
      <c r="A132" s="71" t="s">
        <v>427</v>
      </c>
      <c r="B132" s="111" t="s">
        <v>428</v>
      </c>
      <c r="C132" s="124">
        <v>8</v>
      </c>
      <c r="D132" s="124">
        <v>8</v>
      </c>
      <c r="E132" s="74">
        <v>8</v>
      </c>
      <c r="F132" s="136">
        <v>8</v>
      </c>
      <c r="G132" s="74"/>
      <c r="H132" s="74"/>
      <c r="I132" s="76">
        <f t="shared" si="130"/>
        <v>1</v>
      </c>
      <c r="J132" s="471">
        <f t="shared" si="131"/>
        <v>1</v>
      </c>
      <c r="K132" s="624" t="s">
        <v>1600</v>
      </c>
      <c r="L132" s="375">
        <v>44925</v>
      </c>
      <c r="M132" s="780" t="s">
        <v>1399</v>
      </c>
      <c r="N132" s="781"/>
      <c r="O132" s="77" t="s">
        <v>1653</v>
      </c>
      <c r="P132" s="783" t="s">
        <v>1635</v>
      </c>
      <c r="Q132" s="458" t="s">
        <v>1377</v>
      </c>
      <c r="R132" s="384">
        <v>2991373.2</v>
      </c>
      <c r="S132" s="375">
        <v>44925</v>
      </c>
      <c r="T132" s="77"/>
      <c r="U132" s="80">
        <v>8</v>
      </c>
      <c r="V132" s="80">
        <f>SUM(E132:G132)</f>
        <v>16</v>
      </c>
      <c r="W132" s="148">
        <f t="shared" si="132"/>
        <v>1</v>
      </c>
      <c r="X132" s="81">
        <v>0.05</v>
      </c>
      <c r="Y132" s="75">
        <v>0.2</v>
      </c>
      <c r="Z132" s="114">
        <v>5000000</v>
      </c>
      <c r="AA132" s="83"/>
      <c r="AB132" s="439">
        <v>3766303.2</v>
      </c>
      <c r="AC132" s="84">
        <f t="shared" si="91"/>
        <v>0.75326064000000004</v>
      </c>
      <c r="AD132" s="439">
        <v>3766303.2</v>
      </c>
      <c r="AE132" s="148">
        <f t="shared" si="99"/>
        <v>0.75326064000000004</v>
      </c>
      <c r="AF132" s="85">
        <f t="shared" si="92"/>
        <v>0</v>
      </c>
      <c r="AG132" s="85"/>
      <c r="AH132" s="85"/>
      <c r="AI132" s="75" t="e">
        <f t="shared" si="93"/>
        <v>#DIV/0!</v>
      </c>
      <c r="AJ132" s="114">
        <v>37500000</v>
      </c>
      <c r="AK132" s="77">
        <f t="shared" si="125"/>
        <v>3766303.2</v>
      </c>
      <c r="AL132" s="86">
        <f t="shared" si="95"/>
        <v>0.100434752</v>
      </c>
      <c r="AM132" s="83"/>
      <c r="AN132" s="83"/>
      <c r="AO132" s="77" t="s">
        <v>79</v>
      </c>
      <c r="AP132" s="94"/>
      <c r="AQ132" s="88"/>
      <c r="AR132" s="89"/>
      <c r="AS132" s="855"/>
    </row>
    <row r="133" spans="1:45" ht="64.5" customHeight="1" x14ac:dyDescent="0.25">
      <c r="A133" s="71" t="s">
        <v>429</v>
      </c>
      <c r="B133" s="111" t="s">
        <v>430</v>
      </c>
      <c r="C133" s="137">
        <v>1</v>
      </c>
      <c r="D133" s="137">
        <v>1</v>
      </c>
      <c r="E133" s="137">
        <v>1</v>
      </c>
      <c r="F133" s="137">
        <v>1</v>
      </c>
      <c r="G133" s="74"/>
      <c r="H133" s="74"/>
      <c r="I133" s="76">
        <f t="shared" si="130"/>
        <v>1</v>
      </c>
      <c r="J133" s="471">
        <v>1</v>
      </c>
      <c r="K133" s="624" t="s">
        <v>1601</v>
      </c>
      <c r="L133" s="375">
        <v>44925</v>
      </c>
      <c r="M133" s="780" t="s">
        <v>1399</v>
      </c>
      <c r="N133" s="781"/>
      <c r="O133" s="77" t="s">
        <v>1653</v>
      </c>
      <c r="P133" s="783" t="s">
        <v>1635</v>
      </c>
      <c r="Q133" s="458" t="s">
        <v>1377</v>
      </c>
      <c r="R133" s="384">
        <v>11965492.800000001</v>
      </c>
      <c r="S133" s="375">
        <v>44925</v>
      </c>
      <c r="T133" s="172"/>
      <c r="U133" s="75">
        <v>1</v>
      </c>
      <c r="V133" s="107">
        <f>SUM(E133:G133)/2</f>
        <v>1</v>
      </c>
      <c r="W133" s="171">
        <f t="shared" si="132"/>
        <v>1</v>
      </c>
      <c r="X133" s="81">
        <v>0.1</v>
      </c>
      <c r="Y133" s="75">
        <v>0.1</v>
      </c>
      <c r="Z133" s="114">
        <v>20000000</v>
      </c>
      <c r="AA133" s="83"/>
      <c r="AB133" s="439">
        <v>15065212.800000001</v>
      </c>
      <c r="AC133" s="84">
        <f t="shared" si="91"/>
        <v>0.75326064000000004</v>
      </c>
      <c r="AD133" s="439">
        <v>15065212.800000001</v>
      </c>
      <c r="AE133" s="148">
        <f t="shared" si="99"/>
        <v>0.75326064000000004</v>
      </c>
      <c r="AF133" s="85">
        <f t="shared" si="92"/>
        <v>0</v>
      </c>
      <c r="AG133" s="85"/>
      <c r="AH133" s="85"/>
      <c r="AI133" s="75" t="e">
        <f t="shared" si="93"/>
        <v>#DIV/0!</v>
      </c>
      <c r="AJ133" s="114">
        <v>37500000</v>
      </c>
      <c r="AK133" s="77">
        <f t="shared" si="125"/>
        <v>15065212.800000001</v>
      </c>
      <c r="AL133" s="86">
        <f t="shared" si="95"/>
        <v>0.40173900800000001</v>
      </c>
      <c r="AM133" s="83"/>
      <c r="AN133" s="83"/>
      <c r="AO133" s="83"/>
      <c r="AP133" s="87" t="s">
        <v>201</v>
      </c>
      <c r="AQ133" s="88"/>
      <c r="AR133" s="89"/>
      <c r="AS133" s="855"/>
    </row>
    <row r="134" spans="1:45" ht="64.5" customHeight="1" x14ac:dyDescent="0.25">
      <c r="A134" s="145" t="s">
        <v>431</v>
      </c>
      <c r="B134" s="111" t="s">
        <v>432</v>
      </c>
      <c r="C134" s="137">
        <v>1</v>
      </c>
      <c r="D134" s="137">
        <v>1</v>
      </c>
      <c r="E134" s="75">
        <v>1</v>
      </c>
      <c r="F134" s="75">
        <v>1</v>
      </c>
      <c r="G134" s="74"/>
      <c r="H134" s="74"/>
      <c r="I134" s="76">
        <f t="shared" si="130"/>
        <v>1</v>
      </c>
      <c r="J134" s="76">
        <f>IF(F134/D134&gt;=100%,100%,F134/D134)</f>
        <v>1</v>
      </c>
      <c r="K134" s="491" t="s">
        <v>433</v>
      </c>
      <c r="L134" s="375">
        <v>44925</v>
      </c>
      <c r="M134" s="780" t="s">
        <v>1399</v>
      </c>
      <c r="N134" s="781"/>
      <c r="O134" s="77" t="s">
        <v>1653</v>
      </c>
      <c r="P134" s="783" t="s">
        <v>1635</v>
      </c>
      <c r="Q134" s="458" t="s">
        <v>1377</v>
      </c>
      <c r="R134" s="384">
        <v>2991373.2</v>
      </c>
      <c r="S134" s="375">
        <v>44925</v>
      </c>
      <c r="T134" s="172"/>
      <c r="U134" s="75">
        <v>1</v>
      </c>
      <c r="V134" s="107">
        <f>SUM(E134:G134)/4</f>
        <v>0.5</v>
      </c>
      <c r="W134" s="171">
        <f t="shared" si="132"/>
        <v>0.5</v>
      </c>
      <c r="X134" s="81">
        <v>0.35</v>
      </c>
      <c r="Y134" s="75">
        <v>0.2</v>
      </c>
      <c r="Z134" s="82">
        <v>5000000</v>
      </c>
      <c r="AA134" s="83"/>
      <c r="AB134" s="439">
        <v>3766303.2</v>
      </c>
      <c r="AC134" s="84">
        <f t="shared" si="91"/>
        <v>0.75326064000000004</v>
      </c>
      <c r="AD134" s="439">
        <v>3766303.2</v>
      </c>
      <c r="AE134" s="148">
        <f t="shared" si="99"/>
        <v>0.75326064000000004</v>
      </c>
      <c r="AF134" s="85">
        <f t="shared" si="92"/>
        <v>0</v>
      </c>
      <c r="AG134" s="85"/>
      <c r="AH134" s="85"/>
      <c r="AI134" s="75" t="e">
        <f t="shared" si="93"/>
        <v>#DIV/0!</v>
      </c>
      <c r="AJ134" s="82">
        <v>87500000</v>
      </c>
      <c r="AK134" s="77">
        <f t="shared" si="125"/>
        <v>3766303.2</v>
      </c>
      <c r="AL134" s="86">
        <f t="shared" si="95"/>
        <v>4.3043465142857146E-2</v>
      </c>
      <c r="AM134" s="83"/>
      <c r="AN134" s="83" t="s">
        <v>74</v>
      </c>
      <c r="AO134" s="77" t="s">
        <v>99</v>
      </c>
      <c r="AP134" s="87" t="s">
        <v>201</v>
      </c>
      <c r="AQ134" s="88"/>
      <c r="AR134" s="89"/>
      <c r="AS134" s="856"/>
    </row>
    <row r="135" spans="1:45" ht="66.75" customHeight="1" x14ac:dyDescent="0.25">
      <c r="A135" s="95" t="s">
        <v>434</v>
      </c>
      <c r="B135" s="96"/>
      <c r="C135" s="97"/>
      <c r="D135" s="97"/>
      <c r="E135" s="97"/>
      <c r="F135" s="97"/>
      <c r="G135" s="97"/>
      <c r="H135" s="97"/>
      <c r="I135" s="98">
        <v>0</v>
      </c>
      <c r="J135" s="98">
        <f>+SUMPRODUCT(J136:J137,Y136:Y137)</f>
        <v>1</v>
      </c>
      <c r="K135" s="96"/>
      <c r="L135" s="95"/>
      <c r="M135" s="96"/>
      <c r="N135" s="96"/>
      <c r="O135" s="96"/>
      <c r="P135" s="96"/>
      <c r="Q135" s="100"/>
      <c r="R135" s="385">
        <f>'Anexo 2 Matriz Inf Gastos'!AB136</f>
        <v>12044282</v>
      </c>
      <c r="S135" s="95"/>
      <c r="T135" s="96"/>
      <c r="U135" s="100"/>
      <c r="V135" s="100"/>
      <c r="W135" s="98">
        <f>+SUMPRODUCT(W136:W137,X136:X137)</f>
        <v>0.5</v>
      </c>
      <c r="X135" s="98">
        <v>0.15</v>
      </c>
      <c r="Y135" s="98">
        <v>0.2</v>
      </c>
      <c r="Z135" s="96">
        <f>'Anexo 2 Matriz Inf Gastos'!Y136</f>
        <v>50000000</v>
      </c>
      <c r="AA135" s="96">
        <f>SUM(AA136:AA137)</f>
        <v>0</v>
      </c>
      <c r="AB135" s="385">
        <f>'Anexo 2 Matriz Inf Gastos'!Z136</f>
        <v>19831622</v>
      </c>
      <c r="AC135" s="101">
        <f t="shared" si="91"/>
        <v>0.39663243999999998</v>
      </c>
      <c r="AD135" s="385">
        <f>'Anexo 2 Matriz Inf Gastos'!AA136</f>
        <v>19831622</v>
      </c>
      <c r="AE135" s="405">
        <f t="shared" si="99"/>
        <v>0.39663243999999998</v>
      </c>
      <c r="AF135" s="102">
        <f t="shared" si="92"/>
        <v>0</v>
      </c>
      <c r="AG135" s="102"/>
      <c r="AH135" s="102"/>
      <c r="AI135" s="98" t="e">
        <f t="shared" si="93"/>
        <v>#DIV/0!</v>
      </c>
      <c r="AJ135" s="96">
        <f>SUM(AJ136:AJ137)</f>
        <v>150000000</v>
      </c>
      <c r="AK135" s="96">
        <f t="shared" si="125"/>
        <v>19831622</v>
      </c>
      <c r="AL135" s="98">
        <f t="shared" si="95"/>
        <v>0.13221081333333334</v>
      </c>
      <c r="AM135" s="96"/>
      <c r="AN135" s="96" t="s">
        <v>74</v>
      </c>
      <c r="AO135" s="96"/>
      <c r="AP135" s="96"/>
      <c r="AQ135" s="104"/>
      <c r="AR135" s="105"/>
      <c r="AS135" s="173"/>
    </row>
    <row r="136" spans="1:45" ht="21.75" hidden="1" customHeight="1" x14ac:dyDescent="0.25">
      <c r="A136" s="71" t="s">
        <v>435</v>
      </c>
      <c r="B136" s="147" t="s">
        <v>436</v>
      </c>
      <c r="C136" s="124">
        <v>0</v>
      </c>
      <c r="D136" s="124"/>
      <c r="E136" s="74">
        <v>0</v>
      </c>
      <c r="F136" s="74"/>
      <c r="G136" s="74"/>
      <c r="H136" s="74"/>
      <c r="I136" s="76" t="s">
        <v>155</v>
      </c>
      <c r="J136" s="76"/>
      <c r="K136" s="474" t="s">
        <v>437</v>
      </c>
      <c r="L136" s="172"/>
      <c r="M136" s="78"/>
      <c r="N136" s="72"/>
      <c r="O136" s="77"/>
      <c r="P136" s="77"/>
      <c r="Q136" s="80"/>
      <c r="R136" s="384"/>
      <c r="S136" s="172"/>
      <c r="T136" s="77"/>
      <c r="U136" s="80">
        <v>1</v>
      </c>
      <c r="V136" s="113">
        <f>SUM(E136:G136)/2</f>
        <v>0</v>
      </c>
      <c r="W136" s="171">
        <f t="shared" ref="W136:W137" si="133">IF(V136/U136&gt;=100%,100%,V136/U136)</f>
        <v>0</v>
      </c>
      <c r="X136" s="75">
        <v>0.5</v>
      </c>
      <c r="Y136" s="75">
        <v>0</v>
      </c>
      <c r="Z136" s="82"/>
      <c r="AA136" s="83"/>
      <c r="AB136" s="439"/>
      <c r="AC136" s="84" t="e">
        <f t="shared" si="91"/>
        <v>#DIV/0!</v>
      </c>
      <c r="AD136" s="439"/>
      <c r="AE136" s="148" t="e">
        <f t="shared" si="99"/>
        <v>#DIV/0!</v>
      </c>
      <c r="AF136" s="85">
        <f t="shared" si="92"/>
        <v>0</v>
      </c>
      <c r="AG136" s="85"/>
      <c r="AH136" s="85"/>
      <c r="AI136" s="75" t="e">
        <f t="shared" si="93"/>
        <v>#DIV/0!</v>
      </c>
      <c r="AJ136" s="82">
        <v>100000000</v>
      </c>
      <c r="AK136" s="77">
        <f t="shared" si="125"/>
        <v>0</v>
      </c>
      <c r="AL136" s="86">
        <f t="shared" si="95"/>
        <v>0</v>
      </c>
      <c r="AM136" s="83"/>
      <c r="AN136" s="83" t="s">
        <v>74</v>
      </c>
      <c r="AO136" s="83"/>
      <c r="AP136" s="87" t="s">
        <v>201</v>
      </c>
      <c r="AQ136" s="88"/>
      <c r="AR136" s="89"/>
      <c r="AS136" s="882" t="s">
        <v>417</v>
      </c>
    </row>
    <row r="137" spans="1:45" ht="125.25" customHeight="1" x14ac:dyDescent="0.25">
      <c r="A137" s="71" t="s">
        <v>438</v>
      </c>
      <c r="B137" s="147" t="s">
        <v>439</v>
      </c>
      <c r="C137" s="124">
        <v>0</v>
      </c>
      <c r="D137" s="124">
        <v>1</v>
      </c>
      <c r="E137" s="74">
        <v>0</v>
      </c>
      <c r="F137" s="74">
        <v>1</v>
      </c>
      <c r="G137" s="74"/>
      <c r="H137" s="74"/>
      <c r="I137" s="75">
        <v>0</v>
      </c>
      <c r="J137" s="75">
        <v>1</v>
      </c>
      <c r="K137" s="90" t="s">
        <v>1558</v>
      </c>
      <c r="L137" s="375">
        <v>44925</v>
      </c>
      <c r="M137" s="78" t="s">
        <v>1403</v>
      </c>
      <c r="N137" s="72" t="s">
        <v>1400</v>
      </c>
      <c r="O137" s="77"/>
      <c r="P137" s="77"/>
      <c r="Q137" s="458" t="s">
        <v>1377</v>
      </c>
      <c r="R137" s="804">
        <f>'Anexo 2 Matriz Inf Gastos'!AB138</f>
        <v>12044282</v>
      </c>
      <c r="S137" s="375">
        <v>44925</v>
      </c>
      <c r="T137" s="77"/>
      <c r="U137" s="80">
        <v>1</v>
      </c>
      <c r="V137" s="80">
        <f>SUM(E137:F137)</f>
        <v>1</v>
      </c>
      <c r="W137" s="148">
        <f t="shared" si="133"/>
        <v>1</v>
      </c>
      <c r="X137" s="75">
        <v>0.5</v>
      </c>
      <c r="Y137" s="75">
        <v>1</v>
      </c>
      <c r="Z137" s="114">
        <v>50000000</v>
      </c>
      <c r="AA137" s="83"/>
      <c r="AB137" s="439">
        <v>19831622</v>
      </c>
      <c r="AC137" s="84">
        <f t="shared" si="91"/>
        <v>0.39663243999999998</v>
      </c>
      <c r="AD137" s="439">
        <v>19831622</v>
      </c>
      <c r="AE137" s="148">
        <f t="shared" si="99"/>
        <v>0.39663243999999998</v>
      </c>
      <c r="AF137" s="85">
        <f t="shared" si="92"/>
        <v>0</v>
      </c>
      <c r="AG137" s="85"/>
      <c r="AH137" s="85"/>
      <c r="AI137" s="75" t="e">
        <f t="shared" si="93"/>
        <v>#DIV/0!</v>
      </c>
      <c r="AJ137" s="114">
        <v>50000000</v>
      </c>
      <c r="AK137" s="77">
        <f t="shared" si="125"/>
        <v>19831622</v>
      </c>
      <c r="AL137" s="86">
        <f t="shared" si="95"/>
        <v>0.39663243999999998</v>
      </c>
      <c r="AM137" s="83"/>
      <c r="AN137" s="83" t="s">
        <v>74</v>
      </c>
      <c r="AO137" s="83"/>
      <c r="AP137" s="87"/>
      <c r="AQ137" s="88"/>
      <c r="AR137" s="89"/>
      <c r="AS137" s="856"/>
    </row>
    <row r="138" spans="1:45" ht="50.25" customHeight="1" x14ac:dyDescent="0.25">
      <c r="A138" s="34" t="s">
        <v>441</v>
      </c>
      <c r="B138" s="35"/>
      <c r="C138" s="36"/>
      <c r="D138" s="36"/>
      <c r="E138" s="36"/>
      <c r="F138" s="36"/>
      <c r="G138" s="36"/>
      <c r="H138" s="36"/>
      <c r="I138" s="37">
        <f t="shared" ref="I138:J138" si="134">+(I139*X139)</f>
        <v>0.99999999999999989</v>
      </c>
      <c r="J138" s="37">
        <f t="shared" si="134"/>
        <v>0.96799999999999997</v>
      </c>
      <c r="K138" s="34"/>
      <c r="L138" s="34"/>
      <c r="M138" s="38"/>
      <c r="N138" s="38"/>
      <c r="O138" s="38"/>
      <c r="P138" s="34"/>
      <c r="Q138" s="38"/>
      <c r="R138" s="388">
        <f>'Anexo 2 Matriz Inf Gastos'!AB144</f>
        <v>465524711</v>
      </c>
      <c r="S138" s="34"/>
      <c r="T138" s="34"/>
      <c r="U138" s="38"/>
      <c r="V138" s="41"/>
      <c r="W138" s="42">
        <f>+(W139*X139)</f>
        <v>0.73120000000000007</v>
      </c>
      <c r="X138" s="42">
        <v>0.1</v>
      </c>
      <c r="Y138" s="42">
        <v>0.1</v>
      </c>
      <c r="Z138" s="35">
        <f>'Anexo 2 Matriz Inf Gastos'!Y144</f>
        <v>600000000</v>
      </c>
      <c r="AA138" s="35">
        <f t="shared" ref="AA138" si="135">+AA139</f>
        <v>244097340</v>
      </c>
      <c r="AB138" s="388">
        <f>'Anexo 2 Matriz Inf Gastos'!Z144</f>
        <v>578939617</v>
      </c>
      <c r="AC138" s="40">
        <f t="shared" si="91"/>
        <v>0.96489936166666668</v>
      </c>
      <c r="AD138" s="388">
        <f>'Anexo 2 Matriz Inf Gastos'!AA144</f>
        <v>465524711</v>
      </c>
      <c r="AE138" s="403">
        <f t="shared" si="99"/>
        <v>0.77587451833333332</v>
      </c>
      <c r="AF138" s="43">
        <f t="shared" si="92"/>
        <v>113414906</v>
      </c>
      <c r="AG138" s="35">
        <f t="shared" ref="AG138:AH138" si="136">+AG139</f>
        <v>90000000</v>
      </c>
      <c r="AH138" s="35">
        <f t="shared" si="136"/>
        <v>0</v>
      </c>
      <c r="AI138" s="42">
        <f t="shared" si="93"/>
        <v>0</v>
      </c>
      <c r="AJ138" s="35">
        <f t="shared" ref="AJ138:AK138" si="137">+AJ139</f>
        <v>2200000000</v>
      </c>
      <c r="AK138" s="35">
        <f t="shared" si="137"/>
        <v>823036957</v>
      </c>
      <c r="AL138" s="42">
        <f t="shared" si="95"/>
        <v>0.37410770772727275</v>
      </c>
      <c r="AM138" s="35"/>
      <c r="AN138" s="35"/>
      <c r="AO138" s="35"/>
      <c r="AP138" s="35"/>
      <c r="AQ138" s="139"/>
      <c r="AR138" s="140"/>
      <c r="AS138" s="46"/>
    </row>
    <row r="139" spans="1:45" ht="27.75" customHeight="1" x14ac:dyDescent="0.25">
      <c r="A139" s="47" t="s">
        <v>442</v>
      </c>
      <c r="B139" s="53"/>
      <c r="C139" s="129"/>
      <c r="D139" s="129"/>
      <c r="E139" s="129"/>
      <c r="F139" s="129"/>
      <c r="G139" s="129"/>
      <c r="H139" s="129"/>
      <c r="I139" s="50">
        <f t="shared" ref="I139:J139" si="138">+(I140*X140)+(I146*X146)+(I153*X153)</f>
        <v>0.99999999999999989</v>
      </c>
      <c r="J139" s="130">
        <f t="shared" si="138"/>
        <v>0.96799999999999997</v>
      </c>
      <c r="K139" s="47"/>
      <c r="L139" s="47"/>
      <c r="M139" s="53"/>
      <c r="N139" s="53"/>
      <c r="O139" s="53"/>
      <c r="P139" s="47"/>
      <c r="Q139" s="174"/>
      <c r="R139" s="387">
        <f>'Anexo 2 Matriz Inf Gastos'!AB145</f>
        <v>465524711</v>
      </c>
      <c r="S139" s="47"/>
      <c r="T139" s="47"/>
      <c r="U139" s="174"/>
      <c r="V139" s="133"/>
      <c r="W139" s="50">
        <f>+(W140*X140)+(W146*X146)+(W153*X153)</f>
        <v>0.73120000000000007</v>
      </c>
      <c r="X139" s="50">
        <v>1</v>
      </c>
      <c r="Y139" s="50">
        <v>1</v>
      </c>
      <c r="Z139" s="53">
        <f>'Anexo 2 Matriz Inf Gastos'!Y145</f>
        <v>600000000</v>
      </c>
      <c r="AA139" s="53">
        <f t="shared" ref="AA139" si="139">+AA140+AA146+AA153</f>
        <v>244097340</v>
      </c>
      <c r="AB139" s="387">
        <f>'Anexo 2 Matriz Inf Gastos'!Z144</f>
        <v>578939617</v>
      </c>
      <c r="AC139" s="54">
        <f t="shared" si="91"/>
        <v>0.96489936166666668</v>
      </c>
      <c r="AD139" s="387">
        <f>'Anexo 2 Matriz Inf Gastos'!AA144</f>
        <v>465524711</v>
      </c>
      <c r="AE139" s="193">
        <f t="shared" si="99"/>
        <v>0.77587451833333332</v>
      </c>
      <c r="AF139" s="55">
        <f t="shared" si="92"/>
        <v>113414906</v>
      </c>
      <c r="AG139" s="53">
        <f t="shared" ref="AG139:AH139" si="140">+AG140+AG146+AG153</f>
        <v>90000000</v>
      </c>
      <c r="AH139" s="53">
        <f t="shared" si="140"/>
        <v>0</v>
      </c>
      <c r="AI139" s="50">
        <f t="shared" si="93"/>
        <v>0</v>
      </c>
      <c r="AJ139" s="53">
        <f t="shared" ref="AJ139:AK139" si="141">+AJ140+AJ146+AJ153</f>
        <v>2200000000</v>
      </c>
      <c r="AK139" s="53">
        <f t="shared" si="141"/>
        <v>823036957</v>
      </c>
      <c r="AL139" s="50">
        <f t="shared" si="95"/>
        <v>0.37410770772727275</v>
      </c>
      <c r="AM139" s="53"/>
      <c r="AN139" s="53" t="s">
        <v>80</v>
      </c>
      <c r="AO139" s="53"/>
      <c r="AP139" s="53"/>
      <c r="AQ139" s="142"/>
      <c r="AR139" s="143"/>
      <c r="AS139" s="59"/>
    </row>
    <row r="140" spans="1:45" ht="77.25" customHeight="1" x14ac:dyDescent="0.25">
      <c r="A140" s="60" t="s">
        <v>443</v>
      </c>
      <c r="B140" s="61"/>
      <c r="C140" s="62"/>
      <c r="D140" s="62"/>
      <c r="E140" s="62"/>
      <c r="F140" s="62"/>
      <c r="G140" s="62"/>
      <c r="H140" s="62"/>
      <c r="I140" s="63">
        <f>+(I141*25%)+(I143*25%)+(I144*25%)+(I145*25%)</f>
        <v>1</v>
      </c>
      <c r="J140" s="464">
        <f>+SUMPRODUCT(J141:J145,Y141:Y145)</f>
        <v>0.96000000000000008</v>
      </c>
      <c r="K140" s="60"/>
      <c r="L140" s="60"/>
      <c r="M140" s="61"/>
      <c r="N140" s="61"/>
      <c r="O140" s="61"/>
      <c r="P140" s="60" t="s">
        <v>1392</v>
      </c>
      <c r="Q140" s="18"/>
      <c r="R140" s="386">
        <f>'Anexo 2 Matriz Inf Gastos'!AB146</f>
        <v>103462603</v>
      </c>
      <c r="S140" s="60"/>
      <c r="T140" s="60"/>
      <c r="U140" s="18"/>
      <c r="V140" s="65"/>
      <c r="W140" s="28">
        <f>+SUMPRODUCT(W141:W145,X141:X145)</f>
        <v>0.82714285714285718</v>
      </c>
      <c r="X140" s="63">
        <v>0.3</v>
      </c>
      <c r="Y140" s="63">
        <v>0.3</v>
      </c>
      <c r="Z140" s="61">
        <f>'Anexo 2 Matriz Inf Gastos'!Y146</f>
        <v>200000000</v>
      </c>
      <c r="AA140" s="61">
        <v>66185000</v>
      </c>
      <c r="AB140" s="386">
        <f>'Anexo 2 Matriz Inf Gastos'!Z146</f>
        <v>193812597</v>
      </c>
      <c r="AC140" s="66">
        <f t="shared" si="91"/>
        <v>0.96906298499999999</v>
      </c>
      <c r="AD140" s="386">
        <f>'Anexo 2 Matriz Inf Gastos'!AA146</f>
        <v>103462603</v>
      </c>
      <c r="AE140" s="406">
        <f t="shared" si="99"/>
        <v>0.51731301500000004</v>
      </c>
      <c r="AF140" s="67">
        <f t="shared" si="92"/>
        <v>90349994</v>
      </c>
      <c r="AG140" s="67"/>
      <c r="AH140" s="67"/>
      <c r="AI140" s="63" t="e">
        <f t="shared" si="93"/>
        <v>#DIV/0!</v>
      </c>
      <c r="AJ140" s="61">
        <f>SUM(AJ141:AJ145)</f>
        <v>650000000</v>
      </c>
      <c r="AK140" s="61">
        <f t="shared" ref="AK140:AK156" si="142">+SUM(AA140:AB140)</f>
        <v>259997597</v>
      </c>
      <c r="AL140" s="63">
        <f t="shared" si="95"/>
        <v>0.39999630307692308</v>
      </c>
      <c r="AM140" s="61"/>
      <c r="AN140" s="61" t="s">
        <v>80</v>
      </c>
      <c r="AO140" s="61"/>
      <c r="AP140" s="61"/>
      <c r="AQ140" s="68"/>
      <c r="AR140" s="69"/>
      <c r="AS140" s="70"/>
    </row>
    <row r="141" spans="1:45" ht="96.75" customHeight="1" x14ac:dyDescent="0.25">
      <c r="A141" s="71" t="s">
        <v>444</v>
      </c>
      <c r="B141" s="111" t="s">
        <v>445</v>
      </c>
      <c r="C141" s="124">
        <v>3</v>
      </c>
      <c r="D141" s="124">
        <v>4</v>
      </c>
      <c r="E141" s="74">
        <v>3</v>
      </c>
      <c r="F141" s="74">
        <v>9</v>
      </c>
      <c r="G141" s="74"/>
      <c r="H141" s="74"/>
      <c r="I141" s="76">
        <f>IF((E141+G141)/C141&gt;=100%,100%,(E141+G141)/C141)</f>
        <v>1</v>
      </c>
      <c r="J141" s="76">
        <f t="shared" ref="J141:J144" si="143">IF(F141/D141&gt;=100%,100%,F141/D141)</f>
        <v>1</v>
      </c>
      <c r="K141" s="616" t="s">
        <v>1559</v>
      </c>
      <c r="L141" s="375">
        <v>44925</v>
      </c>
      <c r="M141" s="780" t="s">
        <v>1399</v>
      </c>
      <c r="N141" s="781"/>
      <c r="O141" s="77" t="s">
        <v>1653</v>
      </c>
      <c r="P141" s="798" t="s">
        <v>1636</v>
      </c>
      <c r="Q141" s="458" t="s">
        <v>1377</v>
      </c>
      <c r="R141" s="439">
        <v>20692520.600000001</v>
      </c>
      <c r="S141" s="375">
        <v>44925</v>
      </c>
      <c r="T141" s="172"/>
      <c r="U141" s="72">
        <v>14</v>
      </c>
      <c r="V141" s="80">
        <f t="shared" ref="V141:V143" si="144">SUM(E141:G141)</f>
        <v>12</v>
      </c>
      <c r="W141" s="148">
        <f t="shared" ref="W141:W145" si="145">IF(V141/U141&gt;=100%,100%,V141/U141)</f>
        <v>0.8571428571428571</v>
      </c>
      <c r="X141" s="81">
        <v>0.23</v>
      </c>
      <c r="Y141" s="75">
        <v>0.2</v>
      </c>
      <c r="Z141" s="82">
        <v>40000000</v>
      </c>
      <c r="AA141" s="83"/>
      <c r="AB141" s="439">
        <v>38762519.399999999</v>
      </c>
      <c r="AC141" s="84">
        <f t="shared" si="91"/>
        <v>0.96906298499999999</v>
      </c>
      <c r="AD141" s="439">
        <v>20692520.600000001</v>
      </c>
      <c r="AE141" s="148">
        <f t="shared" si="99"/>
        <v>0.51731301500000004</v>
      </c>
      <c r="AF141" s="85">
        <f t="shared" si="92"/>
        <v>18069998.799999997</v>
      </c>
      <c r="AG141" s="85"/>
      <c r="AH141" s="85"/>
      <c r="AI141" s="75" t="e">
        <f t="shared" si="93"/>
        <v>#DIV/0!</v>
      </c>
      <c r="AJ141" s="82">
        <v>145000000</v>
      </c>
      <c r="AK141" s="77">
        <f t="shared" si="142"/>
        <v>38762519.399999999</v>
      </c>
      <c r="AL141" s="86">
        <f t="shared" si="95"/>
        <v>0.26732771999999999</v>
      </c>
      <c r="AM141" s="83"/>
      <c r="AN141" s="83" t="s">
        <v>80</v>
      </c>
      <c r="AO141" s="77" t="s">
        <v>102</v>
      </c>
      <c r="AP141" s="87" t="s">
        <v>219</v>
      </c>
      <c r="AQ141" s="88"/>
      <c r="AR141" s="89"/>
      <c r="AS141" s="881" t="s">
        <v>446</v>
      </c>
    </row>
    <row r="142" spans="1:45" ht="157.5" customHeight="1" x14ac:dyDescent="0.25">
      <c r="A142" s="71" t="s">
        <v>447</v>
      </c>
      <c r="B142" s="111" t="s">
        <v>448</v>
      </c>
      <c r="C142" s="124">
        <v>0</v>
      </c>
      <c r="D142" s="124">
        <v>1</v>
      </c>
      <c r="E142" s="74">
        <v>0</v>
      </c>
      <c r="F142" s="92">
        <v>5</v>
      </c>
      <c r="G142" s="74"/>
      <c r="H142" s="74"/>
      <c r="I142" s="76" t="s">
        <v>155</v>
      </c>
      <c r="J142" s="76">
        <f t="shared" si="143"/>
        <v>1</v>
      </c>
      <c r="K142" s="168" t="s">
        <v>1602</v>
      </c>
      <c r="L142" s="375">
        <v>44925</v>
      </c>
      <c r="M142" s="780" t="s">
        <v>1399</v>
      </c>
      <c r="N142" s="781"/>
      <c r="O142" s="784" t="s">
        <v>1653</v>
      </c>
      <c r="P142" s="781" t="s">
        <v>1636</v>
      </c>
      <c r="Q142" s="458" t="s">
        <v>1377</v>
      </c>
      <c r="R142" s="439">
        <v>20692520.600000001</v>
      </c>
      <c r="S142" s="375">
        <v>44925</v>
      </c>
      <c r="T142" s="172"/>
      <c r="U142" s="72">
        <v>3</v>
      </c>
      <c r="V142" s="80">
        <f t="shared" si="144"/>
        <v>5</v>
      </c>
      <c r="W142" s="148">
        <f t="shared" si="145"/>
        <v>1</v>
      </c>
      <c r="X142" s="81">
        <v>0.16</v>
      </c>
      <c r="Y142" s="75">
        <v>0.2</v>
      </c>
      <c r="Z142" s="82">
        <v>40000000</v>
      </c>
      <c r="AA142" s="83"/>
      <c r="AB142" s="439">
        <v>38762519.399999999</v>
      </c>
      <c r="AC142" s="84">
        <f t="shared" si="91"/>
        <v>0.96906298499999999</v>
      </c>
      <c r="AD142" s="439">
        <v>20692520.600000001</v>
      </c>
      <c r="AE142" s="148">
        <f t="shared" si="99"/>
        <v>0.51731301500000004</v>
      </c>
      <c r="AF142" s="85">
        <f t="shared" si="92"/>
        <v>18069998.799999997</v>
      </c>
      <c r="AG142" s="85"/>
      <c r="AH142" s="85"/>
      <c r="AI142" s="75" t="e">
        <f t="shared" si="93"/>
        <v>#DIV/0!</v>
      </c>
      <c r="AJ142" s="82">
        <v>120000000</v>
      </c>
      <c r="AK142" s="77">
        <f t="shared" si="142"/>
        <v>38762519.399999999</v>
      </c>
      <c r="AL142" s="86">
        <f t="shared" si="95"/>
        <v>0.32302099499999998</v>
      </c>
      <c r="AM142" s="83"/>
      <c r="AN142" s="83" t="s">
        <v>80</v>
      </c>
      <c r="AO142" s="77" t="s">
        <v>102</v>
      </c>
      <c r="AP142" s="94"/>
      <c r="AQ142" s="88"/>
      <c r="AR142" s="89"/>
      <c r="AS142" s="855"/>
    </row>
    <row r="143" spans="1:45" ht="81.75" customHeight="1" x14ac:dyDescent="0.25">
      <c r="A143" s="71" t="s">
        <v>449</v>
      </c>
      <c r="B143" s="111" t="s">
        <v>450</v>
      </c>
      <c r="C143" s="124">
        <v>1</v>
      </c>
      <c r="D143" s="124">
        <v>2</v>
      </c>
      <c r="E143" s="74">
        <v>1</v>
      </c>
      <c r="F143" s="74">
        <v>4</v>
      </c>
      <c r="G143" s="74"/>
      <c r="H143" s="74"/>
      <c r="I143" s="76">
        <f t="shared" ref="I143:I145" si="146">IF((E143+G143)/C143&gt;=100%,100%,(E143+G143)/C143)</f>
        <v>1</v>
      </c>
      <c r="J143" s="76">
        <f t="shared" si="143"/>
        <v>1</v>
      </c>
      <c r="K143" s="481" t="s">
        <v>1603</v>
      </c>
      <c r="L143" s="375">
        <v>44925</v>
      </c>
      <c r="M143" s="780" t="s">
        <v>1399</v>
      </c>
      <c r="N143" s="781"/>
      <c r="O143" s="784" t="s">
        <v>1653</v>
      </c>
      <c r="P143" s="781" t="s">
        <v>1636</v>
      </c>
      <c r="Q143" s="458" t="s">
        <v>1377</v>
      </c>
      <c r="R143" s="439">
        <v>20692520.600000001</v>
      </c>
      <c r="S143" s="375">
        <v>44925</v>
      </c>
      <c r="T143" s="172"/>
      <c r="U143" s="72">
        <v>8</v>
      </c>
      <c r="V143" s="80">
        <f t="shared" si="144"/>
        <v>5</v>
      </c>
      <c r="W143" s="148">
        <f t="shared" si="145"/>
        <v>0.625</v>
      </c>
      <c r="X143" s="81">
        <v>0.22</v>
      </c>
      <c r="Y143" s="75">
        <v>0.2</v>
      </c>
      <c r="Z143" s="82">
        <v>40000000</v>
      </c>
      <c r="AA143" s="83"/>
      <c r="AB143" s="439">
        <v>38762519.399999999</v>
      </c>
      <c r="AC143" s="84">
        <f t="shared" si="91"/>
        <v>0.96906298499999999</v>
      </c>
      <c r="AD143" s="439">
        <v>20692520.600000001</v>
      </c>
      <c r="AE143" s="148">
        <f t="shared" si="99"/>
        <v>0.51731301500000004</v>
      </c>
      <c r="AF143" s="85">
        <f t="shared" si="92"/>
        <v>18069998.799999997</v>
      </c>
      <c r="AG143" s="85"/>
      <c r="AH143" s="85"/>
      <c r="AI143" s="75" t="e">
        <f t="shared" si="93"/>
        <v>#DIV/0!</v>
      </c>
      <c r="AJ143" s="82">
        <v>145000000</v>
      </c>
      <c r="AK143" s="77">
        <f t="shared" si="142"/>
        <v>38762519.399999999</v>
      </c>
      <c r="AL143" s="86">
        <f t="shared" si="95"/>
        <v>0.26732771999999999</v>
      </c>
      <c r="AM143" s="83"/>
      <c r="AN143" s="83" t="s">
        <v>80</v>
      </c>
      <c r="AO143" s="77" t="s">
        <v>102</v>
      </c>
      <c r="AP143" s="94"/>
      <c r="AQ143" s="88"/>
      <c r="AR143" s="89"/>
      <c r="AS143" s="855"/>
    </row>
    <row r="144" spans="1:45" ht="73.5" customHeight="1" x14ac:dyDescent="0.25">
      <c r="A144" s="145" t="s">
        <v>451</v>
      </c>
      <c r="B144" s="111" t="s">
        <v>452</v>
      </c>
      <c r="C144" s="124">
        <v>1</v>
      </c>
      <c r="D144" s="124">
        <v>1</v>
      </c>
      <c r="E144" s="74">
        <v>1</v>
      </c>
      <c r="F144" s="74">
        <v>2</v>
      </c>
      <c r="G144" s="74"/>
      <c r="H144" s="74"/>
      <c r="I144" s="76">
        <f t="shared" si="146"/>
        <v>1</v>
      </c>
      <c r="J144" s="76">
        <f t="shared" si="143"/>
        <v>1</v>
      </c>
      <c r="K144" s="481" t="s">
        <v>1560</v>
      </c>
      <c r="L144" s="375">
        <v>44925</v>
      </c>
      <c r="M144" s="780" t="s">
        <v>1399</v>
      </c>
      <c r="N144" s="781"/>
      <c r="O144" s="784" t="s">
        <v>1653</v>
      </c>
      <c r="P144" s="781" t="s">
        <v>1636</v>
      </c>
      <c r="Q144" s="458" t="s">
        <v>1377</v>
      </c>
      <c r="R144" s="439">
        <v>20692520.600000001</v>
      </c>
      <c r="S144" s="375">
        <v>44925</v>
      </c>
      <c r="T144" s="172"/>
      <c r="U144" s="72">
        <v>4</v>
      </c>
      <c r="V144" s="80">
        <f>SUM(E144:F144)</f>
        <v>3</v>
      </c>
      <c r="W144" s="148">
        <f t="shared" si="145"/>
        <v>0.75</v>
      </c>
      <c r="X144" s="81">
        <v>0.23</v>
      </c>
      <c r="Y144" s="75">
        <v>0.2</v>
      </c>
      <c r="Z144" s="82">
        <v>40000000</v>
      </c>
      <c r="AA144" s="83"/>
      <c r="AB144" s="439">
        <v>38762519.399999999</v>
      </c>
      <c r="AC144" s="84">
        <f t="shared" si="91"/>
        <v>0.96906298499999999</v>
      </c>
      <c r="AD144" s="439">
        <v>20692520.600000001</v>
      </c>
      <c r="AE144" s="148">
        <f t="shared" si="99"/>
        <v>0.51731301500000004</v>
      </c>
      <c r="AF144" s="85">
        <f t="shared" si="92"/>
        <v>18069998.799999997</v>
      </c>
      <c r="AG144" s="85"/>
      <c r="AH144" s="85"/>
      <c r="AI144" s="75" t="e">
        <f t="shared" si="93"/>
        <v>#DIV/0!</v>
      </c>
      <c r="AJ144" s="82">
        <v>145000000</v>
      </c>
      <c r="AK144" s="77">
        <f t="shared" si="142"/>
        <v>38762519.399999999</v>
      </c>
      <c r="AL144" s="86">
        <f t="shared" si="95"/>
        <v>0.26732771999999999</v>
      </c>
      <c r="AM144" s="83"/>
      <c r="AN144" s="83" t="s">
        <v>80</v>
      </c>
      <c r="AO144" s="77" t="s">
        <v>102</v>
      </c>
      <c r="AP144" s="94"/>
      <c r="AQ144" s="88"/>
      <c r="AR144" s="89"/>
      <c r="AS144" s="855"/>
    </row>
    <row r="145" spans="1:45" ht="93" customHeight="1" x14ac:dyDescent="0.25">
      <c r="A145" s="145" t="s">
        <v>453</v>
      </c>
      <c r="B145" s="111" t="s">
        <v>454</v>
      </c>
      <c r="C145" s="137">
        <v>0.2</v>
      </c>
      <c r="D145" s="137">
        <v>1</v>
      </c>
      <c r="E145" s="75">
        <v>0.2</v>
      </c>
      <c r="F145" s="74">
        <v>80</v>
      </c>
      <c r="G145" s="74"/>
      <c r="H145" s="74"/>
      <c r="I145" s="76">
        <f t="shared" si="146"/>
        <v>1</v>
      </c>
      <c r="J145" s="76">
        <v>0.8</v>
      </c>
      <c r="K145" s="482" t="s">
        <v>1561</v>
      </c>
      <c r="L145" s="375">
        <v>44925</v>
      </c>
      <c r="M145" s="780" t="s">
        <v>1399</v>
      </c>
      <c r="N145" s="781"/>
      <c r="O145" s="838"/>
      <c r="P145" s="781" t="s">
        <v>1636</v>
      </c>
      <c r="Q145" s="458" t="s">
        <v>1377</v>
      </c>
      <c r="R145" s="439">
        <v>20692520.600000001</v>
      </c>
      <c r="S145" s="375">
        <v>44925</v>
      </c>
      <c r="T145" s="172"/>
      <c r="U145" s="75">
        <v>1</v>
      </c>
      <c r="V145" s="107">
        <f>+F145</f>
        <v>80</v>
      </c>
      <c r="W145" s="171">
        <f t="shared" si="145"/>
        <v>1</v>
      </c>
      <c r="X145" s="81">
        <v>0.16</v>
      </c>
      <c r="Y145" s="75">
        <v>0.2</v>
      </c>
      <c r="Z145" s="82">
        <v>40000000</v>
      </c>
      <c r="AA145" s="83"/>
      <c r="AB145" s="439">
        <v>38762519.399999999</v>
      </c>
      <c r="AC145" s="84">
        <f t="shared" si="91"/>
        <v>0.96906298499999999</v>
      </c>
      <c r="AD145" s="439">
        <v>20692520.600000001</v>
      </c>
      <c r="AE145" s="148">
        <f t="shared" si="99"/>
        <v>0.51731301500000004</v>
      </c>
      <c r="AF145" s="85">
        <f t="shared" si="92"/>
        <v>18069998.799999997</v>
      </c>
      <c r="AG145" s="85"/>
      <c r="AH145" s="85"/>
      <c r="AI145" s="75" t="e">
        <f t="shared" si="93"/>
        <v>#DIV/0!</v>
      </c>
      <c r="AJ145" s="82">
        <v>95000000</v>
      </c>
      <c r="AK145" s="77">
        <f t="shared" si="142"/>
        <v>38762519.399999999</v>
      </c>
      <c r="AL145" s="86">
        <f t="shared" si="95"/>
        <v>0.40802652</v>
      </c>
      <c r="AM145" s="83"/>
      <c r="AN145" s="83" t="s">
        <v>80</v>
      </c>
      <c r="AO145" s="77" t="s">
        <v>102</v>
      </c>
      <c r="AP145" s="87" t="s">
        <v>219</v>
      </c>
      <c r="AQ145" s="88"/>
      <c r="AR145" s="89"/>
      <c r="AS145" s="856"/>
    </row>
    <row r="146" spans="1:45" ht="96" customHeight="1" x14ac:dyDescent="0.25">
      <c r="A146" s="60" t="s">
        <v>456</v>
      </c>
      <c r="B146" s="61"/>
      <c r="C146" s="62"/>
      <c r="D146" s="62"/>
      <c r="E146" s="62"/>
      <c r="F146" s="62"/>
      <c r="G146" s="62"/>
      <c r="H146" s="62"/>
      <c r="I146" s="63">
        <f>+SUMPRODUCT(I147:I152,Y147:Y152)</f>
        <v>1</v>
      </c>
      <c r="J146" s="63">
        <f>+SUMPRODUCT(J147:J152,Y147:Y152)</f>
        <v>1</v>
      </c>
      <c r="K146" s="63"/>
      <c r="L146" s="60"/>
      <c r="M146" s="61"/>
      <c r="N146" s="61"/>
      <c r="O146" s="61"/>
      <c r="P146" s="61"/>
      <c r="Q146" s="65"/>
      <c r="R146" s="386">
        <f>'Anexo 2 Matriz Inf Gastos'!AB150</f>
        <v>223592020</v>
      </c>
      <c r="S146" s="60"/>
      <c r="T146" s="61"/>
      <c r="U146" s="65"/>
      <c r="V146" s="65"/>
      <c r="W146" s="28">
        <f>+SUMPRODUCT(W147:W152,X147:X152)</f>
        <v>0.72509523809523813</v>
      </c>
      <c r="X146" s="63">
        <v>0.6</v>
      </c>
      <c r="Y146" s="63">
        <v>0.6</v>
      </c>
      <c r="Z146" s="61">
        <f>'Anexo 2 Matriz Inf Gastos'!Y150</f>
        <v>250000000</v>
      </c>
      <c r="AA146" s="61">
        <v>106085000</v>
      </c>
      <c r="AB146" s="386">
        <f>'Anexo 2 Matriz Inf Gastos'!Z150</f>
        <v>237127020</v>
      </c>
      <c r="AC146" s="66">
        <f t="shared" si="91"/>
        <v>0.94850807999999998</v>
      </c>
      <c r="AD146" s="386">
        <f>'Anexo 2 Matriz Inf Gastos'!AA150</f>
        <v>223592020</v>
      </c>
      <c r="AE146" s="406">
        <f t="shared" si="99"/>
        <v>0.89436808000000001</v>
      </c>
      <c r="AF146" s="67">
        <f t="shared" si="92"/>
        <v>13535000</v>
      </c>
      <c r="AG146" s="67">
        <v>20000000</v>
      </c>
      <c r="AH146" s="67">
        <v>0</v>
      </c>
      <c r="AI146" s="63">
        <f t="shared" si="93"/>
        <v>0</v>
      </c>
      <c r="AJ146" s="61">
        <f>SUM(AJ147:AJ152)</f>
        <v>950000000</v>
      </c>
      <c r="AK146" s="61">
        <f t="shared" si="142"/>
        <v>343212020</v>
      </c>
      <c r="AL146" s="63">
        <f t="shared" si="95"/>
        <v>0.3612758105263158</v>
      </c>
      <c r="AM146" s="61"/>
      <c r="AN146" s="61" t="s">
        <v>80</v>
      </c>
      <c r="AO146" s="61"/>
      <c r="AP146" s="61"/>
      <c r="AQ146" s="68"/>
      <c r="AR146" s="69"/>
      <c r="AS146" s="70"/>
    </row>
    <row r="147" spans="1:45" ht="72" customHeight="1" x14ac:dyDescent="0.25">
      <c r="A147" s="91" t="s">
        <v>457</v>
      </c>
      <c r="B147" s="111" t="s">
        <v>458</v>
      </c>
      <c r="C147" s="124">
        <v>1</v>
      </c>
      <c r="D147" s="124">
        <v>1</v>
      </c>
      <c r="E147" s="74">
        <v>1</v>
      </c>
      <c r="F147" s="74">
        <v>0.5</v>
      </c>
      <c r="G147" s="74"/>
      <c r="H147" s="74"/>
      <c r="I147" s="76">
        <f t="shared" ref="I147:I152" si="147">IF((E147+G147)/C147&gt;=100%,100%,(E147+G147)/C147)</f>
        <v>1</v>
      </c>
      <c r="J147" s="76">
        <v>1</v>
      </c>
      <c r="K147" s="482" t="s">
        <v>1445</v>
      </c>
      <c r="L147" s="375">
        <v>44925</v>
      </c>
      <c r="M147" s="780" t="s">
        <v>1403</v>
      </c>
      <c r="N147" s="72" t="s">
        <v>1400</v>
      </c>
      <c r="O147" s="782"/>
      <c r="P147" s="783"/>
      <c r="Q147" s="458" t="s">
        <v>1377</v>
      </c>
      <c r="R147" s="384">
        <v>17887361.600000001</v>
      </c>
      <c r="S147" s="375">
        <v>44925</v>
      </c>
      <c r="T147" s="77"/>
      <c r="U147" s="80">
        <v>5</v>
      </c>
      <c r="V147" s="80">
        <f t="shared" ref="V147:V150" si="148">SUM(E147:G147)</f>
        <v>1.5</v>
      </c>
      <c r="W147" s="148">
        <f t="shared" ref="W147:W152" si="149">IF(V147/U147&gt;=100%,100%,V147/U147)</f>
        <v>0.3</v>
      </c>
      <c r="X147" s="81">
        <v>0.19</v>
      </c>
      <c r="Y147" s="75">
        <v>0.2</v>
      </c>
      <c r="Z147" s="82">
        <v>20000000</v>
      </c>
      <c r="AA147" s="83"/>
      <c r="AB147" s="439">
        <v>18970161.599999998</v>
      </c>
      <c r="AC147" s="84">
        <f t="shared" si="91"/>
        <v>0.94850807999999986</v>
      </c>
      <c r="AD147" s="439">
        <v>17887361.600000001</v>
      </c>
      <c r="AE147" s="148">
        <f t="shared" si="99"/>
        <v>0.89436808000000012</v>
      </c>
      <c r="AF147" s="85">
        <f t="shared" si="92"/>
        <v>1082799.9999999963</v>
      </c>
      <c r="AG147" s="85"/>
      <c r="AH147" s="85"/>
      <c r="AI147" s="75" t="e">
        <f t="shared" si="93"/>
        <v>#DIV/0!</v>
      </c>
      <c r="AJ147" s="82">
        <v>106100000</v>
      </c>
      <c r="AK147" s="77">
        <f t="shared" si="142"/>
        <v>18970161.599999998</v>
      </c>
      <c r="AL147" s="86">
        <f t="shared" si="95"/>
        <v>0.1787951140433553</v>
      </c>
      <c r="AM147" s="83"/>
      <c r="AN147" s="83" t="s">
        <v>80</v>
      </c>
      <c r="AO147" s="77" t="s">
        <v>102</v>
      </c>
      <c r="AP147" s="87" t="s">
        <v>219</v>
      </c>
      <c r="AQ147" s="88"/>
      <c r="AR147" s="89"/>
      <c r="AS147" s="881" t="s">
        <v>446</v>
      </c>
    </row>
    <row r="148" spans="1:45" ht="112.5" customHeight="1" x14ac:dyDescent="0.25">
      <c r="A148" s="91" t="s">
        <v>459</v>
      </c>
      <c r="B148" s="111" t="s">
        <v>460</v>
      </c>
      <c r="C148" s="124">
        <v>5</v>
      </c>
      <c r="D148" s="124">
        <v>5</v>
      </c>
      <c r="E148" s="74">
        <v>25</v>
      </c>
      <c r="F148" s="74">
        <v>7</v>
      </c>
      <c r="G148" s="74"/>
      <c r="H148" s="74"/>
      <c r="I148" s="76">
        <f t="shared" si="147"/>
        <v>1</v>
      </c>
      <c r="J148" s="76">
        <f t="shared" ref="J148" si="150">IF(F148/D148&gt;=100%,100%,F148/D148)</f>
        <v>1</v>
      </c>
      <c r="K148" s="168" t="s">
        <v>1562</v>
      </c>
      <c r="L148" s="375">
        <v>44925</v>
      </c>
      <c r="M148" s="780" t="s">
        <v>1399</v>
      </c>
      <c r="N148" s="781"/>
      <c r="O148" s="77" t="s">
        <v>1653</v>
      </c>
      <c r="P148" s="783" t="s">
        <v>1637</v>
      </c>
      <c r="Q148" s="458" t="s">
        <v>1377</v>
      </c>
      <c r="R148" s="384">
        <v>71549446.400000006</v>
      </c>
      <c r="S148" s="375">
        <v>44925</v>
      </c>
      <c r="T148" s="77"/>
      <c r="U148" s="80">
        <v>20</v>
      </c>
      <c r="V148" s="113">
        <f t="shared" si="148"/>
        <v>32</v>
      </c>
      <c r="W148" s="148">
        <f t="shared" si="149"/>
        <v>1</v>
      </c>
      <c r="X148" s="81">
        <v>0.25</v>
      </c>
      <c r="Y148" s="75">
        <v>0.25</v>
      </c>
      <c r="Z148" s="82">
        <v>80000000</v>
      </c>
      <c r="AA148" s="83"/>
      <c r="AB148" s="439">
        <v>75880646.399999991</v>
      </c>
      <c r="AC148" s="84">
        <f t="shared" si="91"/>
        <v>0.94850807999999986</v>
      </c>
      <c r="AD148" s="439">
        <v>71549446.400000006</v>
      </c>
      <c r="AE148" s="148">
        <f t="shared" si="99"/>
        <v>0.89436808000000012</v>
      </c>
      <c r="AF148" s="85">
        <f t="shared" si="92"/>
        <v>4331199.9999999851</v>
      </c>
      <c r="AG148" s="85"/>
      <c r="AH148" s="85"/>
      <c r="AI148" s="75" t="e">
        <f t="shared" si="93"/>
        <v>#DIV/0!</v>
      </c>
      <c r="AJ148" s="82">
        <v>105900000</v>
      </c>
      <c r="AK148" s="77">
        <f t="shared" si="142"/>
        <v>75880646.399999991</v>
      </c>
      <c r="AL148" s="86">
        <f t="shared" si="95"/>
        <v>0.71653112747875347</v>
      </c>
      <c r="AM148" s="83"/>
      <c r="AN148" s="83" t="s">
        <v>80</v>
      </c>
      <c r="AO148" s="77" t="s">
        <v>102</v>
      </c>
      <c r="AP148" s="94"/>
      <c r="AQ148" s="88"/>
      <c r="AR148" s="89"/>
      <c r="AS148" s="855"/>
    </row>
    <row r="149" spans="1:45" ht="2.25" hidden="1" customHeight="1" x14ac:dyDescent="0.25">
      <c r="A149" s="91" t="s">
        <v>461</v>
      </c>
      <c r="B149" s="111" t="s">
        <v>462</v>
      </c>
      <c r="C149" s="124">
        <v>10</v>
      </c>
      <c r="D149" s="124"/>
      <c r="E149" s="74">
        <v>25</v>
      </c>
      <c r="F149" s="74"/>
      <c r="G149" s="74"/>
      <c r="H149" s="74"/>
      <c r="I149" s="76">
        <f t="shared" si="147"/>
        <v>1</v>
      </c>
      <c r="J149" s="76"/>
      <c r="K149" s="90" t="s">
        <v>463</v>
      </c>
      <c r="L149" s="375">
        <v>44925</v>
      </c>
      <c r="M149" s="780"/>
      <c r="N149" s="781"/>
      <c r="O149" s="782"/>
      <c r="P149" s="783"/>
      <c r="Q149" s="458" t="s">
        <v>1377</v>
      </c>
      <c r="R149" s="384">
        <v>0</v>
      </c>
      <c r="S149" s="375">
        <v>44925</v>
      </c>
      <c r="T149" s="77"/>
      <c r="U149" s="80">
        <v>35</v>
      </c>
      <c r="V149" s="80">
        <f t="shared" si="148"/>
        <v>25</v>
      </c>
      <c r="W149" s="148">
        <f t="shared" si="149"/>
        <v>0.7142857142857143</v>
      </c>
      <c r="X149" s="81">
        <v>0.1</v>
      </c>
      <c r="Y149" s="75">
        <v>0</v>
      </c>
      <c r="Z149" s="82"/>
      <c r="AA149" s="83"/>
      <c r="AB149" s="439">
        <v>0</v>
      </c>
      <c r="AC149" s="84" t="e">
        <f t="shared" si="91"/>
        <v>#DIV/0!</v>
      </c>
      <c r="AD149" s="439">
        <v>0</v>
      </c>
      <c r="AE149" s="148" t="e">
        <f t="shared" si="99"/>
        <v>#DIV/0!</v>
      </c>
      <c r="AF149" s="85">
        <f t="shared" si="92"/>
        <v>0</v>
      </c>
      <c r="AG149" s="85"/>
      <c r="AH149" s="85"/>
      <c r="AI149" s="75" t="e">
        <f t="shared" si="93"/>
        <v>#DIV/0!</v>
      </c>
      <c r="AJ149" s="82">
        <v>46000000</v>
      </c>
      <c r="AK149" s="77">
        <f t="shared" si="142"/>
        <v>0</v>
      </c>
      <c r="AL149" s="86">
        <f t="shared" si="95"/>
        <v>0</v>
      </c>
      <c r="AM149" s="83"/>
      <c r="AN149" s="83" t="s">
        <v>80</v>
      </c>
      <c r="AO149" s="77" t="s">
        <v>102</v>
      </c>
      <c r="AP149" s="94"/>
      <c r="AQ149" s="88"/>
      <c r="AR149" s="89"/>
      <c r="AS149" s="855"/>
    </row>
    <row r="150" spans="1:45" ht="141" customHeight="1" x14ac:dyDescent="0.25">
      <c r="A150" s="145" t="s">
        <v>464</v>
      </c>
      <c r="B150" s="111" t="s">
        <v>465</v>
      </c>
      <c r="C150" s="124">
        <v>10</v>
      </c>
      <c r="D150" s="124">
        <v>15</v>
      </c>
      <c r="E150" s="74">
        <v>10</v>
      </c>
      <c r="F150" s="92">
        <v>16</v>
      </c>
      <c r="G150" s="74"/>
      <c r="H150" s="74"/>
      <c r="I150" s="76">
        <f t="shared" si="147"/>
        <v>1</v>
      </c>
      <c r="J150" s="76">
        <f t="shared" ref="J150:J152" si="151">IF(F150/D150&gt;=100%,100%,F150/D150)</f>
        <v>1</v>
      </c>
      <c r="K150" s="168" t="s">
        <v>1563</v>
      </c>
      <c r="L150" s="375">
        <v>44925</v>
      </c>
      <c r="M150" s="780" t="s">
        <v>1399</v>
      </c>
      <c r="N150" s="781"/>
      <c r="O150" s="782" t="s">
        <v>1653</v>
      </c>
      <c r="P150" s="783" t="s">
        <v>1637</v>
      </c>
      <c r="Q150" s="458" t="s">
        <v>1377</v>
      </c>
      <c r="R150" s="384">
        <v>44718404</v>
      </c>
      <c r="S150" s="375">
        <v>44925</v>
      </c>
      <c r="T150" s="77"/>
      <c r="U150" s="80">
        <v>60</v>
      </c>
      <c r="V150" s="80">
        <f t="shared" si="148"/>
        <v>26</v>
      </c>
      <c r="W150" s="148">
        <f t="shared" si="149"/>
        <v>0.43333333333333335</v>
      </c>
      <c r="X150" s="81">
        <v>0.2</v>
      </c>
      <c r="Y150" s="75">
        <v>0.2</v>
      </c>
      <c r="Z150" s="82">
        <v>50000000</v>
      </c>
      <c r="AA150" s="83"/>
      <c r="AB150" s="439">
        <v>47425404</v>
      </c>
      <c r="AC150" s="84">
        <f t="shared" si="91"/>
        <v>0.94850807999999998</v>
      </c>
      <c r="AD150" s="439">
        <v>44718404</v>
      </c>
      <c r="AE150" s="148">
        <f t="shared" si="99"/>
        <v>0.89436808000000001</v>
      </c>
      <c r="AF150" s="85">
        <f t="shared" si="92"/>
        <v>2707000</v>
      </c>
      <c r="AG150" s="85"/>
      <c r="AH150" s="85"/>
      <c r="AI150" s="75" t="e">
        <f t="shared" si="93"/>
        <v>#DIV/0!</v>
      </c>
      <c r="AJ150" s="82">
        <v>308000000</v>
      </c>
      <c r="AK150" s="77">
        <f t="shared" si="142"/>
        <v>47425404</v>
      </c>
      <c r="AL150" s="86">
        <f t="shared" si="95"/>
        <v>0.1539785844155844</v>
      </c>
      <c r="AM150" s="83"/>
      <c r="AN150" s="83" t="s">
        <v>80</v>
      </c>
      <c r="AO150" s="77" t="s">
        <v>102</v>
      </c>
      <c r="AP150" s="94"/>
      <c r="AQ150" s="88"/>
      <c r="AR150" s="89"/>
      <c r="AS150" s="855"/>
    </row>
    <row r="151" spans="1:45" ht="126" customHeight="1" x14ac:dyDescent="0.25">
      <c r="A151" s="91" t="s">
        <v>466</v>
      </c>
      <c r="B151" s="111" t="s">
        <v>467</v>
      </c>
      <c r="C151" s="137">
        <v>0.1</v>
      </c>
      <c r="D151" s="124">
        <v>100</v>
      </c>
      <c r="E151" s="75">
        <v>0.1</v>
      </c>
      <c r="F151" s="74">
        <v>100</v>
      </c>
      <c r="G151" s="74"/>
      <c r="H151" s="74"/>
      <c r="I151" s="76">
        <f t="shared" si="147"/>
        <v>1</v>
      </c>
      <c r="J151" s="76">
        <f t="shared" si="151"/>
        <v>1</v>
      </c>
      <c r="K151" s="168" t="s">
        <v>1564</v>
      </c>
      <c r="L151" s="375">
        <v>44925</v>
      </c>
      <c r="M151" s="780" t="s">
        <v>1399</v>
      </c>
      <c r="N151" s="781"/>
      <c r="O151" s="782" t="s">
        <v>1653</v>
      </c>
      <c r="P151" s="783" t="s">
        <v>1637</v>
      </c>
      <c r="Q151" s="458" t="s">
        <v>1377</v>
      </c>
      <c r="R151" s="384">
        <v>53662084.799999997</v>
      </c>
      <c r="S151" s="375">
        <v>44925</v>
      </c>
      <c r="T151" s="77"/>
      <c r="U151" s="75">
        <v>1</v>
      </c>
      <c r="V151" s="107">
        <f>+F151</f>
        <v>100</v>
      </c>
      <c r="W151" s="171">
        <f t="shared" si="149"/>
        <v>1</v>
      </c>
      <c r="X151" s="81">
        <v>0.16</v>
      </c>
      <c r="Y151" s="75">
        <v>0.25</v>
      </c>
      <c r="Z151" s="82">
        <v>60000000</v>
      </c>
      <c r="AA151" s="83"/>
      <c r="AB151" s="439">
        <v>56910484.799999997</v>
      </c>
      <c r="AC151" s="84">
        <f t="shared" si="91"/>
        <v>0.94850807999999998</v>
      </c>
      <c r="AD151" s="439">
        <v>53662084.799999997</v>
      </c>
      <c r="AE151" s="148">
        <f t="shared" si="99"/>
        <v>0.8943680799999999</v>
      </c>
      <c r="AF151" s="85">
        <f t="shared" si="92"/>
        <v>3248400</v>
      </c>
      <c r="AG151" s="85"/>
      <c r="AH151" s="85"/>
      <c r="AI151" s="75" t="e">
        <f t="shared" si="93"/>
        <v>#DIV/0!</v>
      </c>
      <c r="AJ151" s="82">
        <v>76000000</v>
      </c>
      <c r="AK151" s="77">
        <f t="shared" si="142"/>
        <v>56910484.799999997</v>
      </c>
      <c r="AL151" s="86">
        <f t="shared" si="95"/>
        <v>0.74882216842105265</v>
      </c>
      <c r="AM151" s="83"/>
      <c r="AN151" s="83" t="s">
        <v>80</v>
      </c>
      <c r="AO151" s="77" t="s">
        <v>102</v>
      </c>
      <c r="AP151" s="87" t="s">
        <v>219</v>
      </c>
      <c r="AQ151" s="88"/>
      <c r="AR151" s="89"/>
      <c r="AS151" s="855"/>
    </row>
    <row r="152" spans="1:45" ht="96" customHeight="1" x14ac:dyDescent="0.25">
      <c r="A152" s="145" t="s">
        <v>468</v>
      </c>
      <c r="B152" s="111" t="s">
        <v>469</v>
      </c>
      <c r="C152" s="137">
        <v>1</v>
      </c>
      <c r="D152" s="124">
        <v>100</v>
      </c>
      <c r="E152" s="75">
        <v>1</v>
      </c>
      <c r="F152" s="74">
        <v>100</v>
      </c>
      <c r="G152" s="74"/>
      <c r="H152" s="74"/>
      <c r="I152" s="76">
        <f t="shared" si="147"/>
        <v>1</v>
      </c>
      <c r="J152" s="76">
        <f t="shared" si="151"/>
        <v>1</v>
      </c>
      <c r="K152" s="168" t="s">
        <v>1565</v>
      </c>
      <c r="L152" s="375">
        <v>44925</v>
      </c>
      <c r="M152" s="780" t="s">
        <v>1399</v>
      </c>
      <c r="N152" s="781"/>
      <c r="O152" s="782" t="s">
        <v>1653</v>
      </c>
      <c r="P152" s="783" t="s">
        <v>1637</v>
      </c>
      <c r="Q152" s="458" t="s">
        <v>1377</v>
      </c>
      <c r="R152" s="384">
        <v>35774723.200000003</v>
      </c>
      <c r="S152" s="375">
        <v>44925</v>
      </c>
      <c r="T152" s="77"/>
      <c r="U152" s="75">
        <v>1</v>
      </c>
      <c r="V152" s="107">
        <f>SUM(E152:G152)/4</f>
        <v>25.25</v>
      </c>
      <c r="W152" s="171">
        <f t="shared" si="149"/>
        <v>1</v>
      </c>
      <c r="X152" s="81">
        <v>0.1</v>
      </c>
      <c r="Y152" s="75">
        <v>0.1</v>
      </c>
      <c r="Z152" s="82">
        <v>40000000</v>
      </c>
      <c r="AA152" s="83"/>
      <c r="AB152" s="439">
        <v>37940323.199999996</v>
      </c>
      <c r="AC152" s="84">
        <f t="shared" si="91"/>
        <v>0.94850807999999986</v>
      </c>
      <c r="AD152" s="439">
        <v>35774723.200000003</v>
      </c>
      <c r="AE152" s="148">
        <f t="shared" si="99"/>
        <v>0.89436808000000012</v>
      </c>
      <c r="AF152" s="85">
        <f t="shared" si="92"/>
        <v>2165599.9999999925</v>
      </c>
      <c r="AG152" s="85"/>
      <c r="AH152" s="85"/>
      <c r="AI152" s="75" t="e">
        <f t="shared" si="93"/>
        <v>#DIV/0!</v>
      </c>
      <c r="AJ152" s="82">
        <v>308000000</v>
      </c>
      <c r="AK152" s="77">
        <f t="shared" si="142"/>
        <v>37940323.199999996</v>
      </c>
      <c r="AL152" s="86">
        <f t="shared" si="95"/>
        <v>0.12318286753246752</v>
      </c>
      <c r="AM152" s="83"/>
      <c r="AN152" s="83" t="s">
        <v>80</v>
      </c>
      <c r="AO152" s="77" t="s">
        <v>102</v>
      </c>
      <c r="AP152" s="87" t="s">
        <v>219</v>
      </c>
      <c r="AQ152" s="88"/>
      <c r="AR152" s="89"/>
      <c r="AS152" s="856"/>
    </row>
    <row r="153" spans="1:45" ht="75" customHeight="1" x14ac:dyDescent="0.25">
      <c r="A153" s="60" t="s">
        <v>470</v>
      </c>
      <c r="B153" s="61"/>
      <c r="C153" s="62"/>
      <c r="D153" s="62"/>
      <c r="E153" s="62"/>
      <c r="F153" s="62"/>
      <c r="G153" s="62"/>
      <c r="H153" s="62"/>
      <c r="I153" s="63">
        <f>+(I156*100%)</f>
        <v>1</v>
      </c>
      <c r="J153" s="63">
        <f>+SUMPRODUCT(J154:J156,Y154:Y156)</f>
        <v>0.8</v>
      </c>
      <c r="K153" s="480"/>
      <c r="L153" s="60"/>
      <c r="M153" s="61"/>
      <c r="N153" s="61"/>
      <c r="O153" s="61"/>
      <c r="P153" s="60"/>
      <c r="Q153" s="18"/>
      <c r="R153" s="386">
        <f>'Anexo 2 Matriz Inf Gastos'!AB154</f>
        <v>138470088</v>
      </c>
      <c r="S153" s="60"/>
      <c r="T153" s="60"/>
      <c r="U153" s="18"/>
      <c r="V153" s="65"/>
      <c r="W153" s="28">
        <f>+SUMPRODUCT(W154:W156,X154:X156)</f>
        <v>0.48</v>
      </c>
      <c r="X153" s="63">
        <v>0.1</v>
      </c>
      <c r="Y153" s="63">
        <v>0.1</v>
      </c>
      <c r="Z153" s="61">
        <f>'Anexo 2 Matriz Inf Gastos'!Y154</f>
        <v>150000000</v>
      </c>
      <c r="AA153" s="61">
        <v>71827340</v>
      </c>
      <c r="AB153" s="386">
        <f>'Anexo 2 Matriz Inf Gastos'!Z154</f>
        <v>148000000</v>
      </c>
      <c r="AC153" s="66">
        <f t="shared" si="91"/>
        <v>0.98666666666666669</v>
      </c>
      <c r="AD153" s="386">
        <f>'Anexo 2 Matriz Inf Gastos'!AA154</f>
        <v>138470088</v>
      </c>
      <c r="AE153" s="406">
        <f t="shared" si="99"/>
        <v>0.92313392000000005</v>
      </c>
      <c r="AF153" s="67">
        <f t="shared" si="92"/>
        <v>9529912</v>
      </c>
      <c r="AG153" s="67">
        <v>70000000</v>
      </c>
      <c r="AH153" s="67">
        <v>0</v>
      </c>
      <c r="AI153" s="63">
        <f t="shared" si="93"/>
        <v>0</v>
      </c>
      <c r="AJ153" s="61">
        <f>SUM(AJ154:AJ156)</f>
        <v>600000000</v>
      </c>
      <c r="AK153" s="61">
        <f t="shared" si="142"/>
        <v>219827340</v>
      </c>
      <c r="AL153" s="63">
        <f t="shared" si="95"/>
        <v>0.36637890000000001</v>
      </c>
      <c r="AM153" s="61"/>
      <c r="AN153" s="61" t="s">
        <v>80</v>
      </c>
      <c r="AO153" s="61"/>
      <c r="AP153" s="61"/>
      <c r="AQ153" s="68"/>
      <c r="AR153" s="69"/>
      <c r="AS153" s="70"/>
    </row>
    <row r="154" spans="1:45" ht="21" hidden="1" customHeight="1" x14ac:dyDescent="0.25">
      <c r="A154" s="71" t="s">
        <v>471</v>
      </c>
      <c r="B154" s="111" t="s">
        <v>472</v>
      </c>
      <c r="C154" s="124">
        <v>0</v>
      </c>
      <c r="D154" s="124"/>
      <c r="E154" s="74">
        <v>0</v>
      </c>
      <c r="F154" s="74"/>
      <c r="G154" s="74"/>
      <c r="H154" s="74"/>
      <c r="I154" s="76" t="s">
        <v>155</v>
      </c>
      <c r="J154" s="76"/>
      <c r="K154" s="483"/>
      <c r="L154" s="172"/>
      <c r="M154" s="78"/>
      <c r="N154" s="72"/>
      <c r="O154" s="77"/>
      <c r="P154" s="172"/>
      <c r="Q154" s="72"/>
      <c r="R154" s="384"/>
      <c r="S154" s="172"/>
      <c r="T154" s="172"/>
      <c r="U154" s="72">
        <v>3</v>
      </c>
      <c r="V154" s="80">
        <f t="shared" ref="V154:V155" si="152">SUM(E154:F154)</f>
        <v>0</v>
      </c>
      <c r="W154" s="148">
        <f t="shared" ref="W154:W156" si="153">IF(V154/U154&gt;=100%,100%,V154/U154)</f>
        <v>0</v>
      </c>
      <c r="X154" s="81">
        <v>0.32</v>
      </c>
      <c r="Y154" s="75">
        <v>0</v>
      </c>
      <c r="Z154" s="82"/>
      <c r="AA154" s="83"/>
      <c r="AB154" s="439"/>
      <c r="AC154" s="84" t="e">
        <f t="shared" si="91"/>
        <v>#DIV/0!</v>
      </c>
      <c r="AD154" s="439"/>
      <c r="AE154" s="148" t="e">
        <f t="shared" si="99"/>
        <v>#DIV/0!</v>
      </c>
      <c r="AF154" s="85">
        <f t="shared" si="92"/>
        <v>0</v>
      </c>
      <c r="AG154" s="85"/>
      <c r="AH154" s="85"/>
      <c r="AI154" s="75" t="e">
        <f t="shared" si="93"/>
        <v>#DIV/0!</v>
      </c>
      <c r="AJ154" s="82">
        <v>250000000</v>
      </c>
      <c r="AK154" s="77">
        <f t="shared" si="142"/>
        <v>0</v>
      </c>
      <c r="AL154" s="86">
        <f t="shared" si="95"/>
        <v>0</v>
      </c>
      <c r="AM154" s="83"/>
      <c r="AN154" s="83" t="s">
        <v>80</v>
      </c>
      <c r="AO154" s="77" t="s">
        <v>95</v>
      </c>
      <c r="AP154" s="87" t="s">
        <v>219</v>
      </c>
      <c r="AQ154" s="88"/>
      <c r="AR154" s="89"/>
      <c r="AS154" s="881" t="s">
        <v>446</v>
      </c>
    </row>
    <row r="155" spans="1:45" ht="12.75" hidden="1" customHeight="1" x14ac:dyDescent="0.25">
      <c r="A155" s="71" t="s">
        <v>473</v>
      </c>
      <c r="B155" s="111" t="s">
        <v>474</v>
      </c>
      <c r="C155" s="124">
        <v>0</v>
      </c>
      <c r="D155" s="124"/>
      <c r="E155" s="74">
        <v>0</v>
      </c>
      <c r="F155" s="74"/>
      <c r="G155" s="74"/>
      <c r="H155" s="74"/>
      <c r="I155" s="76" t="s">
        <v>155</v>
      </c>
      <c r="J155" s="76"/>
      <c r="K155" s="483"/>
      <c r="L155" s="172"/>
      <c r="M155" s="78"/>
      <c r="N155" s="72"/>
      <c r="O155" s="77"/>
      <c r="P155" s="172"/>
      <c r="Q155" s="72"/>
      <c r="R155" s="384"/>
      <c r="S155" s="172"/>
      <c r="T155" s="172"/>
      <c r="U155" s="72">
        <v>1</v>
      </c>
      <c r="V155" s="80">
        <f t="shared" si="152"/>
        <v>0</v>
      </c>
      <c r="W155" s="148">
        <f t="shared" si="153"/>
        <v>0</v>
      </c>
      <c r="X155" s="81">
        <v>0.08</v>
      </c>
      <c r="Y155" s="75">
        <v>0</v>
      </c>
      <c r="Z155" s="82"/>
      <c r="AA155" s="83"/>
      <c r="AB155" s="439"/>
      <c r="AC155" s="84" t="e">
        <f t="shared" si="91"/>
        <v>#DIV/0!</v>
      </c>
      <c r="AD155" s="439"/>
      <c r="AE155" s="148" t="e">
        <f t="shared" si="99"/>
        <v>#DIV/0!</v>
      </c>
      <c r="AF155" s="85">
        <f t="shared" si="92"/>
        <v>0</v>
      </c>
      <c r="AG155" s="85"/>
      <c r="AH155" s="85"/>
      <c r="AI155" s="75" t="e">
        <f t="shared" si="93"/>
        <v>#DIV/0!</v>
      </c>
      <c r="AJ155" s="82">
        <v>25000000</v>
      </c>
      <c r="AK155" s="77">
        <f t="shared" si="142"/>
        <v>0</v>
      </c>
      <c r="AL155" s="86">
        <f t="shared" si="95"/>
        <v>0</v>
      </c>
      <c r="AM155" s="83"/>
      <c r="AN155" s="83" t="s">
        <v>80</v>
      </c>
      <c r="AO155" s="77" t="s">
        <v>102</v>
      </c>
      <c r="AP155" s="87"/>
      <c r="AQ155" s="88"/>
      <c r="AR155" s="89"/>
      <c r="AS155" s="855"/>
    </row>
    <row r="156" spans="1:45" ht="161.25" customHeight="1" x14ac:dyDescent="0.25">
      <c r="A156" s="71" t="s">
        <v>475</v>
      </c>
      <c r="B156" s="111" t="s">
        <v>476</v>
      </c>
      <c r="C156" s="137">
        <v>0.1</v>
      </c>
      <c r="D156" s="137">
        <v>1</v>
      </c>
      <c r="E156" s="75">
        <v>0.1</v>
      </c>
      <c r="F156" s="75">
        <v>0.8</v>
      </c>
      <c r="G156" s="74"/>
      <c r="H156" s="74"/>
      <c r="I156" s="76">
        <f>IF((E156+G156)/C156&gt;=100%,100%,(E156+G156)/C156)</f>
        <v>1</v>
      </c>
      <c r="J156" s="76">
        <f>IF(F156/D156&gt;=100%,100%,F156/D156)</f>
        <v>0.8</v>
      </c>
      <c r="K156" s="482" t="s">
        <v>1566</v>
      </c>
      <c r="L156" s="375">
        <v>44925</v>
      </c>
      <c r="M156" s="78" t="s">
        <v>1399</v>
      </c>
      <c r="N156" s="72"/>
      <c r="O156" s="836"/>
      <c r="P156" s="172"/>
      <c r="Q156" s="458" t="s">
        <v>1377</v>
      </c>
      <c r="R156" s="384">
        <v>138470088</v>
      </c>
      <c r="S156" s="375">
        <v>44925</v>
      </c>
      <c r="T156" s="172"/>
      <c r="U156" s="75">
        <v>1</v>
      </c>
      <c r="V156" s="107">
        <f>+F156</f>
        <v>0.8</v>
      </c>
      <c r="W156" s="171">
        <f t="shared" si="153"/>
        <v>0.8</v>
      </c>
      <c r="X156" s="81">
        <v>0.6</v>
      </c>
      <c r="Y156" s="75">
        <v>1</v>
      </c>
      <c r="Z156" s="82">
        <v>150000000</v>
      </c>
      <c r="AA156" s="83"/>
      <c r="AB156" s="439">
        <v>148000000</v>
      </c>
      <c r="AC156" s="84">
        <f t="shared" si="91"/>
        <v>0.98666666666666669</v>
      </c>
      <c r="AD156" s="439">
        <v>138470088</v>
      </c>
      <c r="AE156" s="148">
        <f t="shared" si="99"/>
        <v>0.92313392000000005</v>
      </c>
      <c r="AF156" s="85">
        <f t="shared" si="92"/>
        <v>9529912</v>
      </c>
      <c r="AG156" s="85"/>
      <c r="AH156" s="85"/>
      <c r="AI156" s="75" t="e">
        <f t="shared" si="93"/>
        <v>#DIV/0!</v>
      </c>
      <c r="AJ156" s="82">
        <v>325000000</v>
      </c>
      <c r="AK156" s="77">
        <f t="shared" si="142"/>
        <v>148000000</v>
      </c>
      <c r="AL156" s="86">
        <f t="shared" si="95"/>
        <v>0.45538461538461539</v>
      </c>
      <c r="AM156" s="83"/>
      <c r="AN156" s="83" t="s">
        <v>80</v>
      </c>
      <c r="AO156" s="77" t="s">
        <v>102</v>
      </c>
      <c r="AP156" s="87" t="s">
        <v>201</v>
      </c>
      <c r="AQ156" s="88"/>
      <c r="AR156" s="89"/>
      <c r="AS156" s="856"/>
    </row>
    <row r="157" spans="1:45" ht="31.5" customHeight="1" x14ac:dyDescent="0.25">
      <c r="A157" s="34" t="s">
        <v>477</v>
      </c>
      <c r="B157" s="175"/>
      <c r="C157" s="176"/>
      <c r="D157" s="176"/>
      <c r="E157" s="176"/>
      <c r="F157" s="176"/>
      <c r="G157" s="176"/>
      <c r="H157" s="176"/>
      <c r="I157" s="37">
        <f t="shared" ref="I157:J157" si="154">+(I158*X158)+(I208*X208)</f>
        <v>0.98516666666666675</v>
      </c>
      <c r="J157" s="37">
        <f t="shared" si="154"/>
        <v>0.87468999999999997</v>
      </c>
      <c r="K157" s="484"/>
      <c r="L157" s="177"/>
      <c r="M157" s="38"/>
      <c r="N157" s="38"/>
      <c r="O157" s="38"/>
      <c r="P157" s="177"/>
      <c r="Q157" s="178"/>
      <c r="R157" s="392">
        <f>'Anexo 2 Matriz Inf Gastos'!AB158</f>
        <v>5342286850</v>
      </c>
      <c r="S157" s="177"/>
      <c r="T157" s="177"/>
      <c r="U157" s="178"/>
      <c r="V157" s="179"/>
      <c r="W157" s="42">
        <f>+(W158*X158)+(W208*X208)</f>
        <v>0.59970630952380954</v>
      </c>
      <c r="X157" s="42">
        <v>0.2</v>
      </c>
      <c r="Y157" s="42">
        <v>0.2</v>
      </c>
      <c r="Z157" s="35">
        <f>'Anexo 2 Matriz Inf Gastos'!Y158</f>
        <v>7465968713</v>
      </c>
      <c r="AA157" s="35">
        <f t="shared" ref="AA157" si="155">+AA158+AA208</f>
        <v>3895380272.6300001</v>
      </c>
      <c r="AB157" s="388">
        <f>'Anexo 2 Matriz Inf Gastos'!Z158</f>
        <v>6136471058</v>
      </c>
      <c r="AC157" s="40">
        <f t="shared" si="91"/>
        <v>0.82192563267978436</v>
      </c>
      <c r="AD157" s="388">
        <f>'Anexo 2 Matriz Inf Gastos'!AA158</f>
        <v>5582202638</v>
      </c>
      <c r="AE157" s="403">
        <f t="shared" si="99"/>
        <v>0.74768631541143182</v>
      </c>
      <c r="AF157" s="43">
        <f t="shared" si="92"/>
        <v>554268420</v>
      </c>
      <c r="AG157" s="180">
        <f t="shared" ref="AG157:AH157" si="156">+AG158+AG208</f>
        <v>224700747</v>
      </c>
      <c r="AH157" s="180">
        <f t="shared" si="156"/>
        <v>224700747</v>
      </c>
      <c r="AI157" s="42">
        <f t="shared" si="93"/>
        <v>1</v>
      </c>
      <c r="AJ157" s="35">
        <f t="shared" ref="AJ157:AK157" si="157">+AJ158+AJ208</f>
        <v>19218328308</v>
      </c>
      <c r="AK157" s="35">
        <f t="shared" si="157"/>
        <v>9575101988.5</v>
      </c>
      <c r="AL157" s="42">
        <f t="shared" si="95"/>
        <v>0.49822762079229227</v>
      </c>
      <c r="AM157" s="35"/>
      <c r="AN157" s="35"/>
      <c r="AO157" s="35"/>
      <c r="AP157" s="35"/>
      <c r="AQ157" s="181"/>
      <c r="AR157" s="182"/>
      <c r="AS157" s="46"/>
    </row>
    <row r="158" spans="1:45" ht="45.75" customHeight="1" x14ac:dyDescent="0.25">
      <c r="A158" s="47" t="s">
        <v>478</v>
      </c>
      <c r="B158" s="53"/>
      <c r="C158" s="129"/>
      <c r="D158" s="129"/>
      <c r="E158" s="129"/>
      <c r="F158" s="129"/>
      <c r="G158" s="129"/>
      <c r="H158" s="129"/>
      <c r="I158" s="50">
        <f t="shared" ref="I158:J158" si="158">+(I159*X159)+(I172*X172)+(I183*X183)+(I191*X191)+(I199*X199)+(I203*X203)</f>
        <v>0.97033333333333349</v>
      </c>
      <c r="J158" s="50">
        <f t="shared" si="158"/>
        <v>0.84938000000000002</v>
      </c>
      <c r="K158" s="479"/>
      <c r="L158" s="47"/>
      <c r="M158" s="53"/>
      <c r="N158" s="53"/>
      <c r="O158" s="53"/>
      <c r="P158" s="47"/>
      <c r="Q158" s="174"/>
      <c r="R158" s="387">
        <f>'Anexo 2 Matriz Inf Gastos'!AB159</f>
        <v>5021158596</v>
      </c>
      <c r="S158" s="47"/>
      <c r="T158" s="47"/>
      <c r="U158" s="174"/>
      <c r="V158" s="133"/>
      <c r="W158" s="50">
        <f>+(W159*X159)+(W172*X172)+(W183*X183)+(W191*X191)+(W199*X199)+(W203*X203)</f>
        <v>0.61646619047619056</v>
      </c>
      <c r="X158" s="50">
        <v>0.5</v>
      </c>
      <c r="Y158" s="50">
        <v>0.5</v>
      </c>
      <c r="Z158" s="53">
        <f>'Anexo 2 Matriz Inf Gastos'!Y159</f>
        <v>6998968713</v>
      </c>
      <c r="AA158" s="53">
        <f t="shared" ref="AA158" si="159">+AA159+AA172+AA183+AA191+AA199+AA203</f>
        <v>3720469772.6300001</v>
      </c>
      <c r="AB158" s="387">
        <f>'Anexo 2 Matriz Inf Gastos'!Z159</f>
        <v>5706954539</v>
      </c>
      <c r="AC158" s="54">
        <f t="shared" si="91"/>
        <v>0.81539934996420382</v>
      </c>
      <c r="AD158" s="387">
        <f>'Anexo 2 Matriz Inf Gastos'!AA159</f>
        <v>5209613052</v>
      </c>
      <c r="AE158" s="193">
        <f t="shared" si="99"/>
        <v>0.74434009718082872</v>
      </c>
      <c r="AF158" s="55">
        <f t="shared" si="92"/>
        <v>497341487</v>
      </c>
      <c r="AG158" s="53">
        <f t="shared" ref="AG158:AH158" si="160">+AG159+AG172+AG183+AG191+AG199+AG203</f>
        <v>224700747</v>
      </c>
      <c r="AH158" s="53">
        <f t="shared" si="160"/>
        <v>224700747</v>
      </c>
      <c r="AI158" s="50">
        <f t="shared" si="93"/>
        <v>1</v>
      </c>
      <c r="AJ158" s="53">
        <f t="shared" ref="AJ158:AK158" si="161">+AJ159+AJ172+AJ183+AJ191+AJ199+AJ203</f>
        <v>17518328308</v>
      </c>
      <c r="AK158" s="53">
        <f t="shared" si="161"/>
        <v>8970674969.5</v>
      </c>
      <c r="AL158" s="50">
        <f t="shared" si="95"/>
        <v>0.51207368715674828</v>
      </c>
      <c r="AM158" s="53"/>
      <c r="AN158" s="53" t="s">
        <v>82</v>
      </c>
      <c r="AO158" s="53"/>
      <c r="AP158" s="53"/>
      <c r="AQ158" s="142"/>
      <c r="AR158" s="143"/>
      <c r="AS158" s="59"/>
    </row>
    <row r="159" spans="1:45" ht="54.75" customHeight="1" x14ac:dyDescent="0.25">
      <c r="A159" s="60" t="s">
        <v>479</v>
      </c>
      <c r="B159" s="61"/>
      <c r="C159" s="62"/>
      <c r="D159" s="62"/>
      <c r="E159" s="62"/>
      <c r="F159" s="62"/>
      <c r="G159" s="62"/>
      <c r="H159" s="62"/>
      <c r="I159" s="63">
        <f>+(I160*20%)+(I161*30%)+(I162*15%)+(I163*15%)+(I164*5%)+(I165*5%)+(I166*5%)+(I170*5%)</f>
        <v>0.99166666666666681</v>
      </c>
      <c r="J159" s="63">
        <f>+SUMPRODUCT(J160:J171,Y160:Y171)</f>
        <v>0.89639999999999997</v>
      </c>
      <c r="K159" s="480"/>
      <c r="L159" s="60"/>
      <c r="M159" s="61"/>
      <c r="N159" s="61"/>
      <c r="O159" s="61"/>
      <c r="P159" s="60" t="s">
        <v>1394</v>
      </c>
      <c r="Q159" s="18"/>
      <c r="R159" s="386">
        <f>'Anexo 2 Matriz Inf Gastos'!AB160</f>
        <v>477747633</v>
      </c>
      <c r="S159" s="60"/>
      <c r="T159" s="60"/>
      <c r="U159" s="18"/>
      <c r="V159" s="65"/>
      <c r="W159" s="28">
        <f>+SUMPRODUCT(W160:W171,X160:X171)</f>
        <v>0.67620000000000002</v>
      </c>
      <c r="X159" s="63">
        <v>0.2</v>
      </c>
      <c r="Y159" s="63">
        <v>0.2</v>
      </c>
      <c r="Z159" s="61">
        <f>'Anexo 2 Matriz Inf Gastos'!Y160</f>
        <v>900000000</v>
      </c>
      <c r="AA159" s="61">
        <v>300050488</v>
      </c>
      <c r="AB159" s="386">
        <f>'Anexo 2 Matriz Inf Gastos'!Z160</f>
        <v>599861041</v>
      </c>
      <c r="AC159" s="66">
        <f t="shared" si="91"/>
        <v>0.66651226777777772</v>
      </c>
      <c r="AD159" s="386">
        <f>'Anexo 2 Matriz Inf Gastos'!AA160</f>
        <v>533856233</v>
      </c>
      <c r="AE159" s="406">
        <f t="shared" si="99"/>
        <v>0.59317359222222221</v>
      </c>
      <c r="AF159" s="67">
        <f t="shared" si="92"/>
        <v>66004808</v>
      </c>
      <c r="AG159" s="67">
        <v>22610476</v>
      </c>
      <c r="AH159" s="67">
        <v>22610476</v>
      </c>
      <c r="AI159" s="63">
        <f t="shared" si="93"/>
        <v>1</v>
      </c>
      <c r="AJ159" s="61">
        <f>SUM(AJ160:AJ171)</f>
        <v>2091000000</v>
      </c>
      <c r="AK159" s="61">
        <f t="shared" ref="AK159:AK202" si="162">+SUM(AA159:AB159)</f>
        <v>899911529</v>
      </c>
      <c r="AL159" s="63">
        <f t="shared" si="95"/>
        <v>0.43037375848876136</v>
      </c>
      <c r="AM159" s="61"/>
      <c r="AN159" s="61" t="s">
        <v>82</v>
      </c>
      <c r="AO159" s="61"/>
      <c r="AP159" s="61"/>
      <c r="AQ159" s="68"/>
      <c r="AR159" s="69"/>
      <c r="AS159" s="70"/>
    </row>
    <row r="160" spans="1:45" ht="139.5" customHeight="1" x14ac:dyDescent="0.25">
      <c r="A160" s="91" t="s">
        <v>480</v>
      </c>
      <c r="B160" s="87" t="s">
        <v>481</v>
      </c>
      <c r="C160" s="124">
        <v>1</v>
      </c>
      <c r="D160" s="124">
        <v>1</v>
      </c>
      <c r="E160" s="74">
        <v>1</v>
      </c>
      <c r="F160" s="74">
        <v>4</v>
      </c>
      <c r="G160" s="74"/>
      <c r="H160" s="74"/>
      <c r="I160" s="76">
        <f t="shared" ref="I160:I166" si="163">IF((E160+G160)/C160&gt;=100%,100%,(E160+G160)/C160)</f>
        <v>1</v>
      </c>
      <c r="J160" s="76">
        <f t="shared" ref="J160:J165" si="164">IF(F160/D160&gt;=100%,100%,F160/D160)</f>
        <v>1</v>
      </c>
      <c r="K160" s="168" t="s">
        <v>1567</v>
      </c>
      <c r="L160" s="375">
        <v>44925</v>
      </c>
      <c r="M160" s="780" t="s">
        <v>1399</v>
      </c>
      <c r="N160" s="781"/>
      <c r="O160" s="77" t="s">
        <v>1653</v>
      </c>
      <c r="P160" s="798" t="s">
        <v>1638</v>
      </c>
      <c r="Q160" s="458" t="s">
        <v>1378</v>
      </c>
      <c r="R160" s="384">
        <v>254330814.20665544</v>
      </c>
      <c r="S160" s="375">
        <v>44925</v>
      </c>
      <c r="T160" s="172"/>
      <c r="U160" s="72">
        <v>4</v>
      </c>
      <c r="V160" s="80">
        <f>SUM(E160:G160)</f>
        <v>5</v>
      </c>
      <c r="W160" s="148">
        <f t="shared" ref="W160:W171" si="165">IF(V160/U160&gt;=100%,100%,V160/U160)</f>
        <v>1</v>
      </c>
      <c r="X160" s="81">
        <v>0.2</v>
      </c>
      <c r="Y160" s="75">
        <v>0.3</v>
      </c>
      <c r="Z160" s="82">
        <v>479118507.29355657</v>
      </c>
      <c r="AA160" s="83"/>
      <c r="AB160" s="439">
        <v>319338362.83053213</v>
      </c>
      <c r="AC160" s="84">
        <f t="shared" si="91"/>
        <v>0.66651226777777772</v>
      </c>
      <c r="AD160" s="439">
        <v>284200446.07146794</v>
      </c>
      <c r="AE160" s="148">
        <f t="shared" si="99"/>
        <v>0.59317359222222221</v>
      </c>
      <c r="AF160" s="85">
        <f t="shared" si="92"/>
        <v>35137916.759064198</v>
      </c>
      <c r="AG160" s="85"/>
      <c r="AH160" s="85"/>
      <c r="AI160" s="75" t="e">
        <f t="shared" si="93"/>
        <v>#DIV/0!</v>
      </c>
      <c r="AJ160" s="82">
        <v>310000000</v>
      </c>
      <c r="AK160" s="77">
        <f t="shared" si="162"/>
        <v>319338362.83053213</v>
      </c>
      <c r="AL160" s="86">
        <f t="shared" si="95"/>
        <v>1.0301237510662327</v>
      </c>
      <c r="AM160" s="83"/>
      <c r="AN160" s="83" t="s">
        <v>82</v>
      </c>
      <c r="AO160" s="83"/>
      <c r="AP160" s="87" t="s">
        <v>201</v>
      </c>
      <c r="AQ160" s="88"/>
      <c r="AR160" s="89"/>
      <c r="AS160" s="183" t="s">
        <v>482</v>
      </c>
    </row>
    <row r="161" spans="1:45" ht="62.25" customHeight="1" x14ac:dyDescent="0.25">
      <c r="A161" s="71" t="s">
        <v>483</v>
      </c>
      <c r="B161" s="87" t="s">
        <v>484</v>
      </c>
      <c r="C161" s="137">
        <v>0.2</v>
      </c>
      <c r="D161" s="137">
        <v>1</v>
      </c>
      <c r="E161" s="75">
        <v>0.1</v>
      </c>
      <c r="F161" s="75">
        <v>1</v>
      </c>
      <c r="G161" s="112">
        <v>0.1</v>
      </c>
      <c r="H161" s="112"/>
      <c r="I161" s="76">
        <f t="shared" si="163"/>
        <v>1</v>
      </c>
      <c r="J161" s="76">
        <f t="shared" si="164"/>
        <v>1</v>
      </c>
      <c r="K161" s="168" t="s">
        <v>485</v>
      </c>
      <c r="L161" s="375">
        <v>44925</v>
      </c>
      <c r="M161" s="78" t="s">
        <v>1403</v>
      </c>
      <c r="N161" s="72" t="s">
        <v>1400</v>
      </c>
      <c r="O161" s="782"/>
      <c r="P161" s="798"/>
      <c r="Q161" s="458" t="s">
        <v>1378</v>
      </c>
      <c r="R161" s="384">
        <v>25433081.420665544</v>
      </c>
      <c r="S161" s="375">
        <v>44925</v>
      </c>
      <c r="T161" s="172"/>
      <c r="U161" s="75">
        <v>1</v>
      </c>
      <c r="V161" s="107">
        <f t="shared" ref="V161:V162" si="166">+F161</f>
        <v>1</v>
      </c>
      <c r="W161" s="171">
        <f t="shared" si="165"/>
        <v>1</v>
      </c>
      <c r="X161" s="81">
        <v>0.22</v>
      </c>
      <c r="Y161" s="75">
        <v>0.3</v>
      </c>
      <c r="Z161" s="82">
        <v>47911850.729355663</v>
      </c>
      <c r="AA161" s="83"/>
      <c r="AB161" s="439">
        <v>31933836.283053216</v>
      </c>
      <c r="AC161" s="84">
        <f t="shared" si="91"/>
        <v>0.66651226777777772</v>
      </c>
      <c r="AD161" s="439">
        <v>28420044.607146796</v>
      </c>
      <c r="AE161" s="148">
        <f t="shared" si="99"/>
        <v>0.59317359222222221</v>
      </c>
      <c r="AF161" s="85">
        <f t="shared" si="92"/>
        <v>3513791.6759064198</v>
      </c>
      <c r="AG161" s="85"/>
      <c r="AH161" s="85"/>
      <c r="AI161" s="75" t="e">
        <f t="shared" si="93"/>
        <v>#DIV/0!</v>
      </c>
      <c r="AJ161" s="82">
        <v>107000000</v>
      </c>
      <c r="AK161" s="77">
        <f t="shared" si="162"/>
        <v>31933836.283053216</v>
      </c>
      <c r="AL161" s="86">
        <f t="shared" si="95"/>
        <v>0.29844706806591792</v>
      </c>
      <c r="AM161" s="83"/>
      <c r="AN161" s="83" t="s">
        <v>82</v>
      </c>
      <c r="AO161" s="83"/>
      <c r="AP161" s="87" t="s">
        <v>201</v>
      </c>
      <c r="AQ161" s="88"/>
      <c r="AR161" s="89"/>
      <c r="AS161" s="880" t="s">
        <v>486</v>
      </c>
    </row>
    <row r="162" spans="1:45" ht="43.5" customHeight="1" x14ac:dyDescent="0.25">
      <c r="A162" s="71" t="s">
        <v>487</v>
      </c>
      <c r="B162" s="87" t="s">
        <v>488</v>
      </c>
      <c r="C162" s="137">
        <v>0.2</v>
      </c>
      <c r="D162" s="137">
        <v>1</v>
      </c>
      <c r="E162" s="75">
        <v>0.2</v>
      </c>
      <c r="F162" s="75">
        <v>1</v>
      </c>
      <c r="G162" s="74"/>
      <c r="H162" s="74"/>
      <c r="I162" s="76">
        <f t="shared" si="163"/>
        <v>1</v>
      </c>
      <c r="J162" s="76">
        <f t="shared" si="164"/>
        <v>1</v>
      </c>
      <c r="K162" s="168" t="s">
        <v>1568</v>
      </c>
      <c r="L162" s="375">
        <v>44925</v>
      </c>
      <c r="M162" s="780" t="s">
        <v>1399</v>
      </c>
      <c r="N162" s="781"/>
      <c r="O162" s="77" t="s">
        <v>1653</v>
      </c>
      <c r="P162" s="798" t="s">
        <v>1638</v>
      </c>
      <c r="Q162" s="458" t="s">
        <v>1378</v>
      </c>
      <c r="R162" s="384">
        <v>20346465.136532437</v>
      </c>
      <c r="S162" s="375">
        <v>44925</v>
      </c>
      <c r="T162" s="172"/>
      <c r="U162" s="75">
        <v>1</v>
      </c>
      <c r="V162" s="107">
        <f t="shared" si="166"/>
        <v>1</v>
      </c>
      <c r="W162" s="171">
        <f t="shared" si="165"/>
        <v>1</v>
      </c>
      <c r="X162" s="81">
        <v>0.09</v>
      </c>
      <c r="Y162" s="75">
        <v>0.1</v>
      </c>
      <c r="Z162" s="82">
        <v>38329480.58348453</v>
      </c>
      <c r="AA162" s="83"/>
      <c r="AB162" s="439">
        <v>25547069.026442572</v>
      </c>
      <c r="AC162" s="84">
        <f t="shared" si="91"/>
        <v>0.66651226777777772</v>
      </c>
      <c r="AD162" s="439">
        <v>22736035.685717437</v>
      </c>
      <c r="AE162" s="148">
        <f t="shared" si="99"/>
        <v>0.59317359222222221</v>
      </c>
      <c r="AF162" s="85">
        <f t="shared" si="92"/>
        <v>2811033.3407251351</v>
      </c>
      <c r="AG162" s="85"/>
      <c r="AH162" s="85"/>
      <c r="AI162" s="75" t="e">
        <f t="shared" si="93"/>
        <v>#DIV/0!</v>
      </c>
      <c r="AJ162" s="82">
        <v>142000000</v>
      </c>
      <c r="AK162" s="77">
        <f t="shared" si="162"/>
        <v>25547069.026442572</v>
      </c>
      <c r="AL162" s="86">
        <f t="shared" si="95"/>
        <v>0.17990893680593362</v>
      </c>
      <c r="AM162" s="83"/>
      <c r="AN162" s="83" t="s">
        <v>82</v>
      </c>
      <c r="AO162" s="83"/>
      <c r="AP162" s="87" t="s">
        <v>201</v>
      </c>
      <c r="AQ162" s="88"/>
      <c r="AR162" s="89"/>
      <c r="AS162" s="855"/>
    </row>
    <row r="163" spans="1:45" ht="82.5" customHeight="1" x14ac:dyDescent="0.25">
      <c r="A163" s="71" t="s">
        <v>489</v>
      </c>
      <c r="B163" s="87" t="s">
        <v>490</v>
      </c>
      <c r="C163" s="137">
        <v>1</v>
      </c>
      <c r="D163" s="137">
        <v>1</v>
      </c>
      <c r="E163" s="75">
        <v>1</v>
      </c>
      <c r="F163" s="75">
        <v>1</v>
      </c>
      <c r="G163" s="74"/>
      <c r="H163" s="74"/>
      <c r="I163" s="76">
        <f t="shared" si="163"/>
        <v>1</v>
      </c>
      <c r="J163" s="76">
        <f t="shared" si="164"/>
        <v>1</v>
      </c>
      <c r="K163" s="168" t="s">
        <v>491</v>
      </c>
      <c r="L163" s="375">
        <v>44925</v>
      </c>
      <c r="M163" s="780" t="s">
        <v>1399</v>
      </c>
      <c r="N163" s="781"/>
      <c r="O163" s="77" t="s">
        <v>1653</v>
      </c>
      <c r="P163" s="781" t="s">
        <v>1639</v>
      </c>
      <c r="Q163" s="458" t="s">
        <v>1378</v>
      </c>
      <c r="R163" s="384">
        <v>70818330.269351274</v>
      </c>
      <c r="S163" s="375">
        <v>44925</v>
      </c>
      <c r="T163" s="172"/>
      <c r="U163" s="75">
        <v>1</v>
      </c>
      <c r="V163" s="107">
        <f>SUM(E163:G163)/4</f>
        <v>0.5</v>
      </c>
      <c r="W163" s="171">
        <f t="shared" si="165"/>
        <v>0.5</v>
      </c>
      <c r="X163" s="81">
        <v>0.19</v>
      </c>
      <c r="Y163" s="75">
        <v>0.1</v>
      </c>
      <c r="Z163" s="82">
        <v>133410388.33030941</v>
      </c>
      <c r="AA163" s="83"/>
      <c r="AB163" s="439">
        <v>88919660.471148491</v>
      </c>
      <c r="AC163" s="84">
        <f t="shared" si="91"/>
        <v>0.66651226777777772</v>
      </c>
      <c r="AD163" s="439">
        <v>79135519.285651267</v>
      </c>
      <c r="AE163" s="148">
        <f t="shared" si="99"/>
        <v>0.59317359222222221</v>
      </c>
      <c r="AF163" s="85">
        <f t="shared" si="92"/>
        <v>9784141.1854972243</v>
      </c>
      <c r="AG163" s="85"/>
      <c r="AH163" s="85"/>
      <c r="AI163" s="75" t="e">
        <f t="shared" si="93"/>
        <v>#DIV/0!</v>
      </c>
      <c r="AJ163" s="82">
        <v>325000000</v>
      </c>
      <c r="AK163" s="77">
        <f t="shared" si="162"/>
        <v>88919660.471148491</v>
      </c>
      <c r="AL163" s="86">
        <f t="shared" si="95"/>
        <v>0.27359895529584149</v>
      </c>
      <c r="AM163" s="83"/>
      <c r="AN163" s="83" t="s">
        <v>82</v>
      </c>
      <c r="AO163" s="83"/>
      <c r="AP163" s="87" t="s">
        <v>201</v>
      </c>
      <c r="AQ163" s="88"/>
      <c r="AR163" s="89"/>
      <c r="AS163" s="855"/>
    </row>
    <row r="164" spans="1:45" ht="60.75" customHeight="1" x14ac:dyDescent="0.25">
      <c r="A164" s="300" t="s">
        <v>492</v>
      </c>
      <c r="B164" s="87" t="s">
        <v>493</v>
      </c>
      <c r="C164" s="137">
        <v>0.75</v>
      </c>
      <c r="D164" s="137">
        <v>0.95</v>
      </c>
      <c r="E164" s="75">
        <v>0.625</v>
      </c>
      <c r="F164" s="493">
        <v>0.83599999999999997</v>
      </c>
      <c r="G164" s="112"/>
      <c r="H164" s="112"/>
      <c r="I164" s="134">
        <f t="shared" si="163"/>
        <v>0.83333333333333337</v>
      </c>
      <c r="J164" s="76">
        <f t="shared" si="164"/>
        <v>0.88</v>
      </c>
      <c r="K164" s="625" t="s">
        <v>1569</v>
      </c>
      <c r="L164" s="375">
        <v>44925</v>
      </c>
      <c r="M164" s="78" t="s">
        <v>1403</v>
      </c>
      <c r="N164" s="72" t="s">
        <v>1400</v>
      </c>
      <c r="O164" s="782"/>
      <c r="P164" s="798"/>
      <c r="Q164" s="458" t="s">
        <v>1378</v>
      </c>
      <c r="R164" s="384">
        <v>10173232.568266219</v>
      </c>
      <c r="S164" s="375">
        <v>44925</v>
      </c>
      <c r="T164" s="172"/>
      <c r="U164" s="75">
        <v>0.95</v>
      </c>
      <c r="V164" s="107">
        <f>+F164</f>
        <v>0.83599999999999997</v>
      </c>
      <c r="W164" s="171">
        <f t="shared" si="165"/>
        <v>0.88</v>
      </c>
      <c r="X164" s="81">
        <v>0.04</v>
      </c>
      <c r="Y164" s="75">
        <v>0.03</v>
      </c>
      <c r="Z164" s="82">
        <v>19164740.291742265</v>
      </c>
      <c r="AA164" s="83"/>
      <c r="AB164" s="439">
        <v>12773534.513221286</v>
      </c>
      <c r="AC164" s="84">
        <f t="shared" si="91"/>
        <v>0.66651226777777772</v>
      </c>
      <c r="AD164" s="439">
        <v>11368017.842858719</v>
      </c>
      <c r="AE164" s="148">
        <f t="shared" si="99"/>
        <v>0.59317359222222221</v>
      </c>
      <c r="AF164" s="85">
        <f t="shared" si="92"/>
        <v>1405516.6703625675</v>
      </c>
      <c r="AG164" s="85"/>
      <c r="AH164" s="85"/>
      <c r="AI164" s="75" t="e">
        <f t="shared" si="93"/>
        <v>#DIV/0!</v>
      </c>
      <c r="AJ164" s="82">
        <v>222000000</v>
      </c>
      <c r="AK164" s="77">
        <f t="shared" si="162"/>
        <v>12773534.513221286</v>
      </c>
      <c r="AL164" s="86">
        <f t="shared" si="95"/>
        <v>5.7538443753249034E-2</v>
      </c>
      <c r="AM164" s="83"/>
      <c r="AN164" s="83" t="s">
        <v>82</v>
      </c>
      <c r="AO164" s="83"/>
      <c r="AP164" s="94"/>
      <c r="AQ164" s="88"/>
      <c r="AR164" s="89"/>
      <c r="AS164" s="856"/>
    </row>
    <row r="165" spans="1:45" ht="99" customHeight="1" x14ac:dyDescent="0.25">
      <c r="A165" s="300" t="s">
        <v>494</v>
      </c>
      <c r="B165" s="87" t="s">
        <v>495</v>
      </c>
      <c r="C165" s="137">
        <v>1</v>
      </c>
      <c r="D165" s="137">
        <v>1</v>
      </c>
      <c r="E165" s="75">
        <v>1</v>
      </c>
      <c r="F165" s="75">
        <v>1</v>
      </c>
      <c r="G165" s="74"/>
      <c r="H165" s="74"/>
      <c r="I165" s="76">
        <f t="shared" si="163"/>
        <v>1</v>
      </c>
      <c r="J165" s="76">
        <f t="shared" si="164"/>
        <v>1</v>
      </c>
      <c r="K165" s="626" t="s">
        <v>740</v>
      </c>
      <c r="L165" s="375">
        <v>44925</v>
      </c>
      <c r="M165" s="780" t="s">
        <v>1403</v>
      </c>
      <c r="N165" s="72" t="s">
        <v>1400</v>
      </c>
      <c r="O165" s="782"/>
      <c r="P165" s="798"/>
      <c r="Q165" s="458" t="s">
        <v>1378</v>
      </c>
      <c r="R165" s="384">
        <v>10173232.568266219</v>
      </c>
      <c r="S165" s="375">
        <v>44925</v>
      </c>
      <c r="T165" s="172"/>
      <c r="U165" s="75">
        <v>1</v>
      </c>
      <c r="V165" s="107">
        <f>SUM(E165:G165)/4</f>
        <v>0.5</v>
      </c>
      <c r="W165" s="171">
        <f t="shared" si="165"/>
        <v>0.5</v>
      </c>
      <c r="X165" s="81">
        <v>0.03</v>
      </c>
      <c r="Y165" s="75">
        <v>0.02</v>
      </c>
      <c r="Z165" s="82">
        <v>19164740.291742265</v>
      </c>
      <c r="AA165" s="83"/>
      <c r="AB165" s="439">
        <v>12773534.513221286</v>
      </c>
      <c r="AC165" s="84">
        <f t="shared" si="91"/>
        <v>0.66651226777777772</v>
      </c>
      <c r="AD165" s="439">
        <v>11368017.842858719</v>
      </c>
      <c r="AE165" s="148">
        <f t="shared" si="99"/>
        <v>0.59317359222222221</v>
      </c>
      <c r="AF165" s="85">
        <f t="shared" si="92"/>
        <v>1405516.6703625675</v>
      </c>
      <c r="AG165" s="85"/>
      <c r="AH165" s="85"/>
      <c r="AI165" s="75" t="e">
        <f t="shared" si="93"/>
        <v>#DIV/0!</v>
      </c>
      <c r="AJ165" s="82">
        <v>135000000</v>
      </c>
      <c r="AK165" s="77">
        <f t="shared" si="162"/>
        <v>12773534.513221286</v>
      </c>
      <c r="AL165" s="86">
        <f t="shared" si="95"/>
        <v>9.4618774172009534E-2</v>
      </c>
      <c r="AM165" s="83"/>
      <c r="AN165" s="83" t="s">
        <v>82</v>
      </c>
      <c r="AO165" s="83"/>
      <c r="AP165" s="94"/>
      <c r="AQ165" s="88"/>
      <c r="AR165" s="89"/>
      <c r="AS165" s="880" t="s">
        <v>496</v>
      </c>
    </row>
    <row r="166" spans="1:45" ht="12.75" hidden="1" customHeight="1" x14ac:dyDescent="0.25">
      <c r="A166" s="125" t="s">
        <v>497</v>
      </c>
      <c r="B166" s="87" t="s">
        <v>498</v>
      </c>
      <c r="C166" s="184">
        <v>0.3</v>
      </c>
      <c r="D166" s="184"/>
      <c r="E166" s="136">
        <v>0.1</v>
      </c>
      <c r="F166" s="185"/>
      <c r="G166" s="136">
        <v>0.2</v>
      </c>
      <c r="H166" s="136"/>
      <c r="I166" s="134">
        <f t="shared" si="163"/>
        <v>1</v>
      </c>
      <c r="J166" s="76"/>
      <c r="K166" s="168" t="s">
        <v>499</v>
      </c>
      <c r="L166" s="375">
        <v>44925</v>
      </c>
      <c r="M166" s="780"/>
      <c r="N166" s="781"/>
      <c r="O166" s="782"/>
      <c r="P166" s="798"/>
      <c r="Q166" s="458" t="s">
        <v>1378</v>
      </c>
      <c r="R166" s="384">
        <v>0</v>
      </c>
      <c r="S166" s="375">
        <v>44925</v>
      </c>
      <c r="T166" s="172"/>
      <c r="U166" s="72">
        <v>1</v>
      </c>
      <c r="V166" s="80">
        <f t="shared" ref="V166:V171" si="167">SUM(E166:G166)</f>
        <v>0.30000000000000004</v>
      </c>
      <c r="W166" s="148">
        <f t="shared" si="165"/>
        <v>0.30000000000000004</v>
      </c>
      <c r="X166" s="81">
        <v>0.02</v>
      </c>
      <c r="Y166" s="75">
        <v>0.03</v>
      </c>
      <c r="Z166" s="82">
        <v>0</v>
      </c>
      <c r="AA166" s="83"/>
      <c r="AB166" s="439">
        <v>0</v>
      </c>
      <c r="AC166" s="84" t="e">
        <f t="shared" si="91"/>
        <v>#DIV/0!</v>
      </c>
      <c r="AD166" s="439">
        <v>0</v>
      </c>
      <c r="AE166" s="148" t="e">
        <f t="shared" si="99"/>
        <v>#DIV/0!</v>
      </c>
      <c r="AF166" s="85">
        <f t="shared" si="92"/>
        <v>0</v>
      </c>
      <c r="AG166" s="85"/>
      <c r="AH166" s="85"/>
      <c r="AI166" s="75" t="e">
        <f t="shared" si="93"/>
        <v>#DIV/0!</v>
      </c>
      <c r="AJ166" s="82">
        <v>120000000</v>
      </c>
      <c r="AK166" s="77">
        <f t="shared" si="162"/>
        <v>0</v>
      </c>
      <c r="AL166" s="86">
        <f t="shared" si="95"/>
        <v>0</v>
      </c>
      <c r="AM166" s="83"/>
      <c r="AN166" s="83" t="s">
        <v>82</v>
      </c>
      <c r="AO166" s="83"/>
      <c r="AP166" s="87" t="s">
        <v>201</v>
      </c>
      <c r="AQ166" s="88"/>
      <c r="AR166" s="89"/>
      <c r="AS166" s="855"/>
    </row>
    <row r="167" spans="1:45" ht="12.75" hidden="1" customHeight="1" x14ac:dyDescent="0.25">
      <c r="A167" s="125" t="s">
        <v>500</v>
      </c>
      <c r="B167" s="87" t="s">
        <v>501</v>
      </c>
      <c r="C167" s="124">
        <v>0</v>
      </c>
      <c r="D167" s="124"/>
      <c r="E167" s="74">
        <v>0</v>
      </c>
      <c r="F167" s="74"/>
      <c r="G167" s="74"/>
      <c r="H167" s="826"/>
      <c r="I167" s="76" t="s">
        <v>155</v>
      </c>
      <c r="J167" s="76"/>
      <c r="K167" s="168" t="s">
        <v>502</v>
      </c>
      <c r="L167" s="375">
        <v>44925</v>
      </c>
      <c r="M167" s="780"/>
      <c r="N167" s="781"/>
      <c r="O167" s="782"/>
      <c r="P167" s="798"/>
      <c r="Q167" s="458" t="s">
        <v>1378</v>
      </c>
      <c r="R167" s="384">
        <v>0</v>
      </c>
      <c r="S167" s="375">
        <v>44925</v>
      </c>
      <c r="T167" s="172"/>
      <c r="U167" s="72">
        <v>1</v>
      </c>
      <c r="V167" s="80">
        <f t="shared" si="167"/>
        <v>0</v>
      </c>
      <c r="W167" s="148">
        <f t="shared" si="165"/>
        <v>0</v>
      </c>
      <c r="X167" s="81">
        <v>0.02</v>
      </c>
      <c r="Y167" s="107">
        <v>0.02</v>
      </c>
      <c r="Z167" s="82">
        <v>0</v>
      </c>
      <c r="AA167" s="83"/>
      <c r="AB167" s="439">
        <v>0</v>
      </c>
      <c r="AC167" s="84" t="e">
        <f t="shared" si="91"/>
        <v>#DIV/0!</v>
      </c>
      <c r="AD167" s="439">
        <v>0</v>
      </c>
      <c r="AE167" s="148" t="e">
        <f t="shared" si="99"/>
        <v>#DIV/0!</v>
      </c>
      <c r="AF167" s="85">
        <f t="shared" si="92"/>
        <v>0</v>
      </c>
      <c r="AG167" s="85"/>
      <c r="AH167" s="85"/>
      <c r="AI167" s="75" t="e">
        <f t="shared" si="93"/>
        <v>#DIV/0!</v>
      </c>
      <c r="AJ167" s="82">
        <v>30000000</v>
      </c>
      <c r="AK167" s="77">
        <f t="shared" si="162"/>
        <v>0</v>
      </c>
      <c r="AL167" s="86">
        <f t="shared" si="95"/>
        <v>0</v>
      </c>
      <c r="AM167" s="83"/>
      <c r="AN167" s="83" t="s">
        <v>82</v>
      </c>
      <c r="AO167" s="83"/>
      <c r="AP167" s="94"/>
      <c r="AQ167" s="88"/>
      <c r="AR167" s="89"/>
      <c r="AS167" s="855"/>
    </row>
    <row r="168" spans="1:45" ht="12.75" hidden="1" customHeight="1" x14ac:dyDescent="0.25">
      <c r="A168" s="125" t="s">
        <v>503</v>
      </c>
      <c r="B168" s="87" t="s">
        <v>504</v>
      </c>
      <c r="C168" s="124">
        <v>0</v>
      </c>
      <c r="D168" s="124"/>
      <c r="E168" s="74">
        <v>0</v>
      </c>
      <c r="F168" s="74"/>
      <c r="G168" s="74"/>
      <c r="H168" s="74"/>
      <c r="I168" s="76"/>
      <c r="J168" s="110"/>
      <c r="K168" s="485"/>
      <c r="L168" s="375">
        <v>44925</v>
      </c>
      <c r="M168" s="780"/>
      <c r="N168" s="781"/>
      <c r="O168" s="782"/>
      <c r="P168" s="798"/>
      <c r="Q168" s="458" t="s">
        <v>1378</v>
      </c>
      <c r="R168" s="384">
        <v>0</v>
      </c>
      <c r="S168" s="375">
        <v>44925</v>
      </c>
      <c r="T168" s="172"/>
      <c r="U168" s="72">
        <v>1</v>
      </c>
      <c r="V168" s="80">
        <f t="shared" si="167"/>
        <v>0</v>
      </c>
      <c r="W168" s="148">
        <f t="shared" si="165"/>
        <v>0</v>
      </c>
      <c r="X168" s="81">
        <v>0.02</v>
      </c>
      <c r="Y168" s="107">
        <v>0</v>
      </c>
      <c r="Z168" s="114">
        <v>0</v>
      </c>
      <c r="AA168" s="83"/>
      <c r="AB168" s="439">
        <v>0</v>
      </c>
      <c r="AC168" s="84" t="e">
        <f t="shared" si="91"/>
        <v>#DIV/0!</v>
      </c>
      <c r="AD168" s="439">
        <v>0</v>
      </c>
      <c r="AE168" s="148" t="e">
        <f t="shared" si="99"/>
        <v>#DIV/0!</v>
      </c>
      <c r="AF168" s="85">
        <f t="shared" si="92"/>
        <v>0</v>
      </c>
      <c r="AG168" s="85"/>
      <c r="AH168" s="85"/>
      <c r="AI168" s="75" t="e">
        <f t="shared" si="93"/>
        <v>#DIV/0!</v>
      </c>
      <c r="AJ168" s="114">
        <v>20000000</v>
      </c>
      <c r="AK168" s="77">
        <f t="shared" si="162"/>
        <v>0</v>
      </c>
      <c r="AL168" s="86">
        <f t="shared" si="95"/>
        <v>0</v>
      </c>
      <c r="AM168" s="83"/>
      <c r="AN168" s="83" t="s">
        <v>82</v>
      </c>
      <c r="AO168" s="83"/>
      <c r="AP168" s="94"/>
      <c r="AQ168" s="88"/>
      <c r="AR168" s="89"/>
      <c r="AS168" s="856"/>
    </row>
    <row r="169" spans="1:45" ht="12.75" hidden="1" customHeight="1" x14ac:dyDescent="0.25">
      <c r="A169" s="125" t="s">
        <v>505</v>
      </c>
      <c r="B169" s="147" t="s">
        <v>506</v>
      </c>
      <c r="C169" s="184">
        <v>0</v>
      </c>
      <c r="D169" s="184"/>
      <c r="E169" s="74">
        <v>0</v>
      </c>
      <c r="F169" s="74"/>
      <c r="G169" s="74"/>
      <c r="H169" s="74"/>
      <c r="I169" s="76">
        <v>0</v>
      </c>
      <c r="J169" s="110"/>
      <c r="K169" s="168" t="s">
        <v>507</v>
      </c>
      <c r="L169" s="375">
        <v>44925</v>
      </c>
      <c r="M169" s="780"/>
      <c r="N169" s="781"/>
      <c r="O169" s="782"/>
      <c r="P169" s="798"/>
      <c r="Q169" s="458" t="s">
        <v>1378</v>
      </c>
      <c r="R169" s="384">
        <v>0</v>
      </c>
      <c r="S169" s="375">
        <v>44925</v>
      </c>
      <c r="T169" s="172"/>
      <c r="U169" s="72">
        <v>1</v>
      </c>
      <c r="V169" s="80">
        <f t="shared" si="167"/>
        <v>0</v>
      </c>
      <c r="W169" s="148">
        <f t="shared" si="165"/>
        <v>0</v>
      </c>
      <c r="X169" s="81">
        <v>0.01</v>
      </c>
      <c r="Y169" s="75">
        <v>0</v>
      </c>
      <c r="Z169" s="114">
        <v>0</v>
      </c>
      <c r="AA169" s="83"/>
      <c r="AB169" s="439">
        <v>0</v>
      </c>
      <c r="AC169" s="84" t="e">
        <f t="shared" si="91"/>
        <v>#DIV/0!</v>
      </c>
      <c r="AD169" s="439">
        <v>0</v>
      </c>
      <c r="AE169" s="148" t="e">
        <f t="shared" si="99"/>
        <v>#DIV/0!</v>
      </c>
      <c r="AF169" s="85">
        <f t="shared" si="92"/>
        <v>0</v>
      </c>
      <c r="AG169" s="85"/>
      <c r="AH169" s="85"/>
      <c r="AI169" s="75" t="e">
        <f t="shared" si="93"/>
        <v>#DIV/0!</v>
      </c>
      <c r="AJ169" s="114">
        <v>100000000</v>
      </c>
      <c r="AK169" s="77">
        <f t="shared" si="162"/>
        <v>0</v>
      </c>
      <c r="AL169" s="86">
        <f t="shared" si="95"/>
        <v>0</v>
      </c>
      <c r="AM169" s="83"/>
      <c r="AN169" s="83" t="s">
        <v>82</v>
      </c>
      <c r="AO169" s="83"/>
      <c r="AP169" s="94"/>
      <c r="AQ169" s="88"/>
      <c r="AR169" s="89"/>
      <c r="AS169" s="4"/>
    </row>
    <row r="170" spans="1:45" ht="140.25" x14ac:dyDescent="0.25">
      <c r="A170" s="186" t="s">
        <v>508</v>
      </c>
      <c r="B170" s="147" t="s">
        <v>509</v>
      </c>
      <c r="C170" s="187">
        <v>0.1</v>
      </c>
      <c r="D170" s="187">
        <v>0.2</v>
      </c>
      <c r="E170" s="75">
        <v>0.1</v>
      </c>
      <c r="F170" s="75">
        <v>0.2</v>
      </c>
      <c r="G170" s="74"/>
      <c r="H170" s="470"/>
      <c r="I170" s="76">
        <f>IF((E170+G170)/C170&gt;=100%,100%,(E170+G170)/C170)</f>
        <v>1</v>
      </c>
      <c r="J170" s="76">
        <f t="shared" ref="J170:J171" si="168">IF(F170/D170&gt;=100%,100%,F170/D170)</f>
        <v>1</v>
      </c>
      <c r="K170" s="168" t="s">
        <v>1570</v>
      </c>
      <c r="L170" s="375">
        <v>44925</v>
      </c>
      <c r="M170" s="780" t="s">
        <v>1403</v>
      </c>
      <c r="N170" s="72" t="s">
        <v>1400</v>
      </c>
      <c r="O170" s="782"/>
      <c r="P170" s="798"/>
      <c r="Q170" s="458" t="s">
        <v>1378</v>
      </c>
      <c r="R170" s="384">
        <v>61039395.409597293</v>
      </c>
      <c r="S170" s="375">
        <v>44925</v>
      </c>
      <c r="T170" s="172"/>
      <c r="U170" s="75">
        <v>1</v>
      </c>
      <c r="V170" s="107">
        <f t="shared" si="167"/>
        <v>0.30000000000000004</v>
      </c>
      <c r="W170" s="148">
        <f t="shared" si="165"/>
        <v>0.30000000000000004</v>
      </c>
      <c r="X170" s="81">
        <v>0.05</v>
      </c>
      <c r="Y170" s="75">
        <v>0.05</v>
      </c>
      <c r="Z170" s="114">
        <v>114988441.75045358</v>
      </c>
      <c r="AA170" s="83"/>
      <c r="AB170" s="439">
        <v>76641207.079327703</v>
      </c>
      <c r="AC170" s="84">
        <f t="shared" si="91"/>
        <v>0.66651226777777761</v>
      </c>
      <c r="AD170" s="439">
        <v>68208107.057152301</v>
      </c>
      <c r="AE170" s="148">
        <f t="shared" si="99"/>
        <v>0.59317359222222221</v>
      </c>
      <c r="AF170" s="85">
        <f t="shared" si="92"/>
        <v>8433100.0221754014</v>
      </c>
      <c r="AG170" s="85"/>
      <c r="AH170" s="85"/>
      <c r="AI170" s="75" t="e">
        <f t="shared" si="93"/>
        <v>#DIV/0!</v>
      </c>
      <c r="AJ170" s="114"/>
      <c r="AK170" s="77">
        <f t="shared" si="162"/>
        <v>76641207.079327703</v>
      </c>
      <c r="AL170" s="86" t="e">
        <f t="shared" si="95"/>
        <v>#DIV/0!</v>
      </c>
      <c r="AM170" s="83"/>
      <c r="AN170" s="83" t="s">
        <v>82</v>
      </c>
      <c r="AO170" s="83"/>
      <c r="AP170" s="87" t="s">
        <v>201</v>
      </c>
      <c r="AQ170" s="88"/>
      <c r="AR170" s="89"/>
      <c r="AS170" s="883" t="s">
        <v>510</v>
      </c>
    </row>
    <row r="171" spans="1:45" ht="149.25" customHeight="1" x14ac:dyDescent="0.25">
      <c r="A171" s="127" t="s">
        <v>511</v>
      </c>
      <c r="B171" s="147" t="s">
        <v>512</v>
      </c>
      <c r="C171" s="187">
        <v>0</v>
      </c>
      <c r="D171" s="187">
        <v>0.6</v>
      </c>
      <c r="E171" s="75">
        <v>0</v>
      </c>
      <c r="F171" s="75">
        <v>0</v>
      </c>
      <c r="G171" s="74"/>
      <c r="H171" s="470"/>
      <c r="I171" s="76" t="s">
        <v>155</v>
      </c>
      <c r="J171" s="76">
        <f t="shared" si="168"/>
        <v>0</v>
      </c>
      <c r="K171" s="168" t="s">
        <v>1571</v>
      </c>
      <c r="L171" s="375">
        <v>44925</v>
      </c>
      <c r="M171" s="780" t="s">
        <v>1403</v>
      </c>
      <c r="N171" s="72" t="s">
        <v>1400</v>
      </c>
      <c r="O171" s="782"/>
      <c r="P171" s="798"/>
      <c r="Q171" s="458" t="s">
        <v>1378</v>
      </c>
      <c r="R171" s="384">
        <v>25433081.420665544</v>
      </c>
      <c r="S171" s="375">
        <v>44925</v>
      </c>
      <c r="T171" s="172"/>
      <c r="U171" s="75">
        <v>1</v>
      </c>
      <c r="V171" s="107">
        <f t="shared" si="167"/>
        <v>0</v>
      </c>
      <c r="W171" s="148">
        <f t="shared" si="165"/>
        <v>0</v>
      </c>
      <c r="X171" s="81">
        <v>0.04</v>
      </c>
      <c r="Y171" s="75">
        <v>0.05</v>
      </c>
      <c r="Z171" s="82">
        <v>47911850.729355663</v>
      </c>
      <c r="AA171" s="83"/>
      <c r="AB171" s="439">
        <v>31933836.283053216</v>
      </c>
      <c r="AC171" s="84">
        <f t="shared" si="91"/>
        <v>0.66651226777777772</v>
      </c>
      <c r="AD171" s="439">
        <v>28420044.607146796</v>
      </c>
      <c r="AE171" s="148">
        <f t="shared" si="99"/>
        <v>0.59317359222222221</v>
      </c>
      <c r="AF171" s="85">
        <f t="shared" si="92"/>
        <v>3513791.6759064198</v>
      </c>
      <c r="AG171" s="85"/>
      <c r="AH171" s="85"/>
      <c r="AI171" s="75" t="e">
        <f t="shared" si="93"/>
        <v>#DIV/0!</v>
      </c>
      <c r="AJ171" s="82">
        <v>580000000</v>
      </c>
      <c r="AK171" s="77">
        <f t="shared" si="162"/>
        <v>31933836.283053216</v>
      </c>
      <c r="AL171" s="86">
        <f t="shared" si="95"/>
        <v>5.5058338419057266E-2</v>
      </c>
      <c r="AM171" s="83"/>
      <c r="AN171" s="83" t="s">
        <v>82</v>
      </c>
      <c r="AO171" s="83"/>
      <c r="AP171" s="94"/>
      <c r="AQ171" s="88"/>
      <c r="AR171" s="89"/>
      <c r="AS171" s="871"/>
    </row>
    <row r="172" spans="1:45" ht="82.5" customHeight="1" x14ac:dyDescent="0.25">
      <c r="A172" s="60" t="s">
        <v>513</v>
      </c>
      <c r="B172" s="61"/>
      <c r="C172" s="62"/>
      <c r="D172" s="62"/>
      <c r="E172" s="62"/>
      <c r="F172" s="62"/>
      <c r="G172" s="62"/>
      <c r="H172" s="62"/>
      <c r="I172" s="63">
        <f>+(I173*10%)+(I174*10%)+(I175*15%)+(I176*10%)+(I177*10%)+(I178*10%)+(I179*15%)+(I180*10%)+(I181*5%)+(I182*5%)</f>
        <v>0.8600000000000001</v>
      </c>
      <c r="J172" s="464">
        <f>+SUMPRODUCT(J173:J182,Y173:Y182)</f>
        <v>0.95050000000000001</v>
      </c>
      <c r="K172" s="480"/>
      <c r="L172" s="60"/>
      <c r="M172" s="61"/>
      <c r="N172" s="61"/>
      <c r="O172" s="61"/>
      <c r="P172" s="60" t="s">
        <v>1393</v>
      </c>
      <c r="Q172" s="18"/>
      <c r="R172" s="386">
        <f>'Anexo 2 Matriz Inf Gastos'!AB164</f>
        <v>900893772</v>
      </c>
      <c r="S172" s="60"/>
      <c r="T172" s="60"/>
      <c r="U172" s="18"/>
      <c r="V172" s="65"/>
      <c r="W172" s="28">
        <f>+SUMPRODUCT(W173:W182,X173:X182)</f>
        <v>0.67666666666666675</v>
      </c>
      <c r="X172" s="63">
        <v>0.2</v>
      </c>
      <c r="Y172" s="63">
        <v>0.2</v>
      </c>
      <c r="Z172" s="61">
        <f>'Anexo 2 Matriz Inf Gastos'!Y164</f>
        <v>999224834</v>
      </c>
      <c r="AA172" s="61">
        <v>717484797.5</v>
      </c>
      <c r="AB172" s="386">
        <f>'Anexo 2 Matriz Inf Gastos'!Z164</f>
        <v>989426387</v>
      </c>
      <c r="AC172" s="66">
        <f t="shared" si="91"/>
        <v>0.99019395168475166</v>
      </c>
      <c r="AD172" s="386">
        <f>'Anexo 2 Matriz Inf Gastos'!AA164</f>
        <v>930493772</v>
      </c>
      <c r="AE172" s="406">
        <f t="shared" si="99"/>
        <v>0.93121561868627456</v>
      </c>
      <c r="AF172" s="67">
        <f t="shared" si="92"/>
        <v>58932615</v>
      </c>
      <c r="AG172" s="67">
        <v>36260000</v>
      </c>
      <c r="AH172" s="67">
        <v>36260000</v>
      </c>
      <c r="AI172" s="63">
        <f t="shared" si="93"/>
        <v>1</v>
      </c>
      <c r="AJ172" s="61">
        <f>SUM(AJ173:AJ182)</f>
        <v>2700000000</v>
      </c>
      <c r="AK172" s="61">
        <f t="shared" si="162"/>
        <v>1706911184.5</v>
      </c>
      <c r="AL172" s="63">
        <f t="shared" si="95"/>
        <v>0.63218932759259261</v>
      </c>
      <c r="AM172" s="61"/>
      <c r="AN172" s="61" t="s">
        <v>82</v>
      </c>
      <c r="AO172" s="61"/>
      <c r="AP172" s="61"/>
      <c r="AQ172" s="68"/>
      <c r="AR172" s="69"/>
      <c r="AS172" s="70"/>
    </row>
    <row r="173" spans="1:45" ht="42" hidden="1" customHeight="1" x14ac:dyDescent="0.25">
      <c r="A173" s="91" t="s">
        <v>514</v>
      </c>
      <c r="B173" s="147" t="s">
        <v>515</v>
      </c>
      <c r="C173" s="137">
        <v>0.3</v>
      </c>
      <c r="D173" s="137"/>
      <c r="E173" s="75">
        <v>0.3</v>
      </c>
      <c r="F173" s="75"/>
      <c r="G173" s="74"/>
      <c r="H173" s="74"/>
      <c r="I173" s="76">
        <f t="shared" ref="I173:I176" si="169">IF((E173+G173)/C173&gt;=100%,100%,(E173+G173)/C173)</f>
        <v>1</v>
      </c>
      <c r="J173" s="76"/>
      <c r="K173" s="483"/>
      <c r="L173" s="172"/>
      <c r="M173" s="72"/>
      <c r="N173" s="72"/>
      <c r="O173" s="77"/>
      <c r="P173" s="172"/>
      <c r="Q173" s="72"/>
      <c r="R173" s="384"/>
      <c r="S173" s="172"/>
      <c r="T173" s="172"/>
      <c r="U173" s="75">
        <v>1</v>
      </c>
      <c r="V173" s="107">
        <f>+F173</f>
        <v>0</v>
      </c>
      <c r="W173" s="148">
        <f t="shared" ref="W173:W182" si="170">IF(V173/U173&gt;=100%,100%,V173/U173)</f>
        <v>0</v>
      </c>
      <c r="X173" s="81">
        <v>0.05</v>
      </c>
      <c r="Y173" s="75">
        <v>0</v>
      </c>
      <c r="Z173" s="82"/>
      <c r="AA173" s="77"/>
      <c r="AB173" s="384"/>
      <c r="AC173" s="84" t="e">
        <f t="shared" si="91"/>
        <v>#DIV/0!</v>
      </c>
      <c r="AD173" s="384"/>
      <c r="AE173" s="148" t="e">
        <f t="shared" si="99"/>
        <v>#DIV/0!</v>
      </c>
      <c r="AF173" s="188">
        <f t="shared" si="92"/>
        <v>0</v>
      </c>
      <c r="AG173" s="188"/>
      <c r="AH173" s="188"/>
      <c r="AI173" s="75" t="e">
        <f t="shared" si="93"/>
        <v>#DIV/0!</v>
      </c>
      <c r="AJ173" s="82">
        <v>122000000</v>
      </c>
      <c r="AK173" s="77">
        <f t="shared" si="162"/>
        <v>0</v>
      </c>
      <c r="AL173" s="75">
        <f t="shared" si="95"/>
        <v>0</v>
      </c>
      <c r="AM173" s="77"/>
      <c r="AN173" s="77" t="s">
        <v>82</v>
      </c>
      <c r="AO173" s="77"/>
      <c r="AP173" s="87" t="s">
        <v>201</v>
      </c>
      <c r="AQ173" s="88"/>
      <c r="AR173" s="89"/>
      <c r="AS173" s="881" t="s">
        <v>496</v>
      </c>
    </row>
    <row r="174" spans="1:45" ht="82.5" customHeight="1" x14ac:dyDescent="0.25">
      <c r="A174" s="91" t="s">
        <v>516</v>
      </c>
      <c r="B174" s="147" t="s">
        <v>517</v>
      </c>
      <c r="C174" s="124">
        <v>1</v>
      </c>
      <c r="D174" s="124">
        <v>1</v>
      </c>
      <c r="E174" s="74">
        <v>1</v>
      </c>
      <c r="F174" s="74">
        <v>1</v>
      </c>
      <c r="G174" s="74"/>
      <c r="H174" s="74"/>
      <c r="I174" s="76">
        <f t="shared" si="169"/>
        <v>1</v>
      </c>
      <c r="J174" s="76">
        <f t="shared" ref="J174:J176" si="171">IF(F174/D174&gt;=100%,100%,F174/D174)</f>
        <v>1</v>
      </c>
      <c r="K174" s="168" t="s">
        <v>1439</v>
      </c>
      <c r="L174" s="375">
        <v>44925</v>
      </c>
      <c r="M174" s="72" t="s">
        <v>1403</v>
      </c>
      <c r="N174" s="72" t="s">
        <v>1400</v>
      </c>
      <c r="O174" s="782"/>
      <c r="P174" s="799" t="s">
        <v>1640</v>
      </c>
      <c r="Q174" s="458" t="s">
        <v>1378</v>
      </c>
      <c r="R174" s="384">
        <v>387275573.08142841</v>
      </c>
      <c r="S174" s="375">
        <v>44925</v>
      </c>
      <c r="T174" s="172"/>
      <c r="U174" s="72">
        <v>1</v>
      </c>
      <c r="V174" s="113">
        <f t="shared" ref="V174:V175" si="172">SUM(E174:G174)/4</f>
        <v>0.5</v>
      </c>
      <c r="W174" s="171">
        <f t="shared" si="170"/>
        <v>0.5</v>
      </c>
      <c r="X174" s="81">
        <v>0.14000000000000001</v>
      </c>
      <c r="Y174" s="75">
        <v>0.1</v>
      </c>
      <c r="Z174" s="82">
        <v>400000000</v>
      </c>
      <c r="AA174" s="77"/>
      <c r="AB174" s="384">
        <v>400000000</v>
      </c>
      <c r="AC174" s="84">
        <f t="shared" si="91"/>
        <v>1</v>
      </c>
      <c r="AD174" s="384">
        <v>400000000</v>
      </c>
      <c r="AE174" s="148">
        <f t="shared" si="99"/>
        <v>1</v>
      </c>
      <c r="AF174" s="188">
        <f t="shared" si="92"/>
        <v>0</v>
      </c>
      <c r="AG174" s="188"/>
      <c r="AH174" s="188"/>
      <c r="AI174" s="75" t="e">
        <f t="shared" si="93"/>
        <v>#DIV/0!</v>
      </c>
      <c r="AJ174" s="82">
        <v>360000000</v>
      </c>
      <c r="AK174" s="77">
        <f t="shared" si="162"/>
        <v>400000000</v>
      </c>
      <c r="AL174" s="75">
        <f t="shared" si="95"/>
        <v>1.1111111111111112</v>
      </c>
      <c r="AM174" s="77"/>
      <c r="AN174" s="77" t="s">
        <v>82</v>
      </c>
      <c r="AO174" s="77"/>
      <c r="AP174" s="189" t="s">
        <v>201</v>
      </c>
      <c r="AQ174" s="88"/>
      <c r="AR174" s="89"/>
      <c r="AS174" s="856"/>
    </row>
    <row r="175" spans="1:45" ht="114.75" x14ac:dyDescent="0.25">
      <c r="A175" s="145" t="s">
        <v>518</v>
      </c>
      <c r="B175" s="147" t="s">
        <v>519</v>
      </c>
      <c r="C175" s="124">
        <v>1</v>
      </c>
      <c r="D175" s="124">
        <v>1</v>
      </c>
      <c r="E175" s="74">
        <v>1</v>
      </c>
      <c r="F175" s="74">
        <v>1</v>
      </c>
      <c r="G175" s="74"/>
      <c r="H175" s="74"/>
      <c r="I175" s="76">
        <f t="shared" si="169"/>
        <v>1</v>
      </c>
      <c r="J175" s="76">
        <f t="shared" si="171"/>
        <v>1</v>
      </c>
      <c r="K175" s="168" t="s">
        <v>1572</v>
      </c>
      <c r="L175" s="375">
        <v>44925</v>
      </c>
      <c r="M175" s="781" t="s">
        <v>1399</v>
      </c>
      <c r="N175" s="781"/>
      <c r="O175" s="77" t="s">
        <v>1653</v>
      </c>
      <c r="P175" s="799" t="s">
        <v>1641</v>
      </c>
      <c r="Q175" s="458" t="s">
        <v>1378</v>
      </c>
      <c r="R175" s="384">
        <v>156783481.19680008</v>
      </c>
      <c r="S175" s="375">
        <v>44925</v>
      </c>
      <c r="T175" s="172"/>
      <c r="U175" s="72">
        <v>1</v>
      </c>
      <c r="V175" s="113">
        <f t="shared" si="172"/>
        <v>0.5</v>
      </c>
      <c r="W175" s="171">
        <f t="shared" si="170"/>
        <v>0.5</v>
      </c>
      <c r="X175" s="81">
        <v>0.19</v>
      </c>
      <c r="Y175" s="75">
        <v>0.15</v>
      </c>
      <c r="Z175" s="82">
        <v>173896138.3038784</v>
      </c>
      <c r="AA175" s="77"/>
      <c r="AB175" s="384">
        <v>172190904.36983547</v>
      </c>
      <c r="AC175" s="84">
        <f t="shared" si="91"/>
        <v>0.99019395168475166</v>
      </c>
      <c r="AD175" s="384">
        <v>161934800.01780009</v>
      </c>
      <c r="AE175" s="148">
        <f t="shared" si="99"/>
        <v>0.93121561868627456</v>
      </c>
      <c r="AF175" s="188">
        <f t="shared" si="92"/>
        <v>10256104.352035373</v>
      </c>
      <c r="AG175" s="188"/>
      <c r="AH175" s="188"/>
      <c r="AI175" s="75" t="e">
        <f t="shared" si="93"/>
        <v>#DIV/0!</v>
      </c>
      <c r="AJ175" s="82">
        <v>650000000</v>
      </c>
      <c r="AK175" s="77">
        <f t="shared" si="162"/>
        <v>172190904.36983547</v>
      </c>
      <c r="AL175" s="75">
        <f t="shared" si="95"/>
        <v>0.26490908364590071</v>
      </c>
      <c r="AM175" s="77"/>
      <c r="AN175" s="77" t="s">
        <v>82</v>
      </c>
      <c r="AO175" s="77"/>
      <c r="AP175" s="190"/>
      <c r="AQ175" s="88"/>
      <c r="AR175" s="89"/>
      <c r="AS175" s="153" t="s">
        <v>496</v>
      </c>
    </row>
    <row r="176" spans="1:45" ht="82.5" customHeight="1" x14ac:dyDescent="0.25">
      <c r="A176" s="91" t="s">
        <v>521</v>
      </c>
      <c r="B176" s="147" t="s">
        <v>522</v>
      </c>
      <c r="C176" s="124">
        <v>1</v>
      </c>
      <c r="D176" s="124">
        <v>1</v>
      </c>
      <c r="E176" s="74">
        <v>1</v>
      </c>
      <c r="F176" s="74">
        <v>1</v>
      </c>
      <c r="G176" s="74"/>
      <c r="H176" s="74"/>
      <c r="I176" s="76">
        <f t="shared" si="169"/>
        <v>1</v>
      </c>
      <c r="J176" s="76">
        <f t="shared" si="171"/>
        <v>1</v>
      </c>
      <c r="K176" s="168" t="s">
        <v>1573</v>
      </c>
      <c r="L176" s="375">
        <v>44925</v>
      </c>
      <c r="M176" s="72" t="s">
        <v>1403</v>
      </c>
      <c r="N176" s="72" t="s">
        <v>1400</v>
      </c>
      <c r="O176" s="782"/>
      <c r="P176" s="798"/>
      <c r="Q176" s="458" t="s">
        <v>1378</v>
      </c>
      <c r="R176" s="384">
        <v>68439961.803199902</v>
      </c>
      <c r="S176" s="375">
        <v>44925</v>
      </c>
      <c r="T176" s="172"/>
      <c r="U176" s="72">
        <v>3</v>
      </c>
      <c r="V176" s="80">
        <f t="shared" ref="V176:V177" si="173">SUM(E176:G176)</f>
        <v>2</v>
      </c>
      <c r="W176" s="148">
        <f t="shared" si="170"/>
        <v>0.66666666666666663</v>
      </c>
      <c r="X176" s="119">
        <v>0.1</v>
      </c>
      <c r="Y176" s="75">
        <v>0.15</v>
      </c>
      <c r="Z176" s="82">
        <v>75910070.196121588</v>
      </c>
      <c r="AA176" s="77"/>
      <c r="AB176" s="384">
        <v>75165692.380164534</v>
      </c>
      <c r="AC176" s="84">
        <f t="shared" si="91"/>
        <v>0.99019395168475177</v>
      </c>
      <c r="AD176" s="384">
        <v>70688642.982199907</v>
      </c>
      <c r="AE176" s="148">
        <f t="shared" si="99"/>
        <v>0.93121561868627467</v>
      </c>
      <c r="AF176" s="188">
        <f t="shared" si="92"/>
        <v>4477049.3979646266</v>
      </c>
      <c r="AG176" s="188"/>
      <c r="AH176" s="188"/>
      <c r="AI176" s="75" t="e">
        <f t="shared" si="93"/>
        <v>#DIV/0!</v>
      </c>
      <c r="AJ176" s="82">
        <v>229000000</v>
      </c>
      <c r="AK176" s="77">
        <f t="shared" si="162"/>
        <v>75165692.380164534</v>
      </c>
      <c r="AL176" s="75">
        <f t="shared" si="95"/>
        <v>0.32823446454220323</v>
      </c>
      <c r="AM176" s="77"/>
      <c r="AN176" s="77" t="s">
        <v>82</v>
      </c>
      <c r="AO176" s="77"/>
      <c r="AP176" s="190"/>
      <c r="AQ176" s="88"/>
      <c r="AR176" s="89"/>
      <c r="AS176" s="884" t="s">
        <v>486</v>
      </c>
    </row>
    <row r="177" spans="1:45" ht="82.5" customHeight="1" x14ac:dyDescent="0.25">
      <c r="A177" s="91" t="s">
        <v>523</v>
      </c>
      <c r="B177" s="147" t="s">
        <v>524</v>
      </c>
      <c r="C177" s="124">
        <v>2</v>
      </c>
      <c r="D177" s="124">
        <v>1</v>
      </c>
      <c r="E177" s="74">
        <v>0</v>
      </c>
      <c r="F177" s="74">
        <v>1</v>
      </c>
      <c r="G177" s="74"/>
      <c r="H177" s="74">
        <v>2</v>
      </c>
      <c r="I177" s="76">
        <f>IF(E177/C177&gt;=100%,100%,E177/C177)</f>
        <v>0</v>
      </c>
      <c r="J177" s="76">
        <f>IF(F177/D177&gt;=100%,100%,F177/D177)</f>
        <v>1</v>
      </c>
      <c r="K177" s="168" t="s">
        <v>1573</v>
      </c>
      <c r="L177" s="375">
        <v>44925</v>
      </c>
      <c r="M177" s="72" t="s">
        <v>1403</v>
      </c>
      <c r="N177" s="72" t="s">
        <v>1400</v>
      </c>
      <c r="O177" s="782"/>
      <c r="P177" s="798"/>
      <c r="Q177" s="458" t="s">
        <v>1378</v>
      </c>
      <c r="R177" s="384">
        <v>28152930.375</v>
      </c>
      <c r="S177" s="375">
        <v>44925</v>
      </c>
      <c r="T177" s="172"/>
      <c r="U177" s="72">
        <v>4</v>
      </c>
      <c r="V177" s="80">
        <f t="shared" si="173"/>
        <v>1</v>
      </c>
      <c r="W177" s="148">
        <f t="shared" si="170"/>
        <v>0.25</v>
      </c>
      <c r="X177" s="119">
        <v>0.1</v>
      </c>
      <c r="Y177" s="75">
        <v>0.15</v>
      </c>
      <c r="Z177" s="82">
        <v>31225776.0625</v>
      </c>
      <c r="AA177" s="77"/>
      <c r="AB177" s="384">
        <v>30919574.59375</v>
      </c>
      <c r="AC177" s="84">
        <f t="shared" si="91"/>
        <v>0.99019395168475166</v>
      </c>
      <c r="AD177" s="384">
        <v>29077930.375</v>
      </c>
      <c r="AE177" s="148">
        <f t="shared" si="99"/>
        <v>0.93121561868627456</v>
      </c>
      <c r="AF177" s="188">
        <f t="shared" si="92"/>
        <v>1841644.21875</v>
      </c>
      <c r="AG177" s="188"/>
      <c r="AH177" s="188"/>
      <c r="AI177" s="75" t="e">
        <f t="shared" si="93"/>
        <v>#DIV/0!</v>
      </c>
      <c r="AJ177" s="82">
        <v>144000000</v>
      </c>
      <c r="AK177" s="77">
        <f t="shared" si="162"/>
        <v>30919574.59375</v>
      </c>
      <c r="AL177" s="75">
        <f t="shared" si="95"/>
        <v>0.21471926801215277</v>
      </c>
      <c r="AM177" s="77"/>
      <c r="AN177" s="77" t="s">
        <v>82</v>
      </c>
      <c r="AO177" s="77"/>
      <c r="AP177" s="190"/>
      <c r="AQ177" s="88"/>
      <c r="AR177" s="89"/>
      <c r="AS177" s="855"/>
    </row>
    <row r="178" spans="1:45" ht="162" customHeight="1" x14ac:dyDescent="0.25">
      <c r="A178" s="71" t="s">
        <v>525</v>
      </c>
      <c r="B178" s="147" t="s">
        <v>526</v>
      </c>
      <c r="C178" s="137">
        <v>1</v>
      </c>
      <c r="D178" s="124">
        <v>100</v>
      </c>
      <c r="E178" s="75">
        <v>1</v>
      </c>
      <c r="F178" s="74">
        <v>80.5</v>
      </c>
      <c r="G178" s="74"/>
      <c r="H178" s="470"/>
      <c r="I178" s="76">
        <f t="shared" ref="I178:I182" si="174">IF((E178+G178)/C178&gt;=100%,100%,(E178+G178)/C178)</f>
        <v>1</v>
      </c>
      <c r="J178" s="75">
        <f t="shared" ref="J178:J180" si="175">IF(F178/D178&gt;=100%,100%,F178/D178)</f>
        <v>0.80500000000000005</v>
      </c>
      <c r="K178" s="168" t="s">
        <v>1584</v>
      </c>
      <c r="L178" s="375">
        <v>44925</v>
      </c>
      <c r="M178" s="72" t="s">
        <v>1399</v>
      </c>
      <c r="N178" s="72"/>
      <c r="O178" s="836"/>
      <c r="P178" s="798" t="s">
        <v>1642</v>
      </c>
      <c r="Q178" s="458" t="s">
        <v>1378</v>
      </c>
      <c r="R178" s="384">
        <v>56305860.75</v>
      </c>
      <c r="S178" s="375">
        <v>44925</v>
      </c>
      <c r="T178" s="172"/>
      <c r="U178" s="75">
        <v>1</v>
      </c>
      <c r="V178" s="107">
        <f t="shared" ref="V178:V179" si="176">SUM(E178:G178)/4</f>
        <v>20.375</v>
      </c>
      <c r="W178" s="171">
        <f t="shared" si="170"/>
        <v>1</v>
      </c>
      <c r="X178" s="81">
        <v>0.15</v>
      </c>
      <c r="Y178" s="75">
        <v>0.1</v>
      </c>
      <c r="Z178" s="82">
        <v>62451552.125</v>
      </c>
      <c r="AA178" s="77"/>
      <c r="AB178" s="384">
        <v>61839149.1875</v>
      </c>
      <c r="AC178" s="84">
        <f t="shared" si="91"/>
        <v>0.99019395168475166</v>
      </c>
      <c r="AD178" s="384">
        <v>58155860.75</v>
      </c>
      <c r="AE178" s="148">
        <f t="shared" si="99"/>
        <v>0.93121561868627456</v>
      </c>
      <c r="AF178" s="188">
        <f t="shared" si="92"/>
        <v>3683288.4375</v>
      </c>
      <c r="AG178" s="188"/>
      <c r="AH178" s="188"/>
      <c r="AI178" s="75" t="e">
        <f t="shared" si="93"/>
        <v>#DIV/0!</v>
      </c>
      <c r="AJ178" s="82">
        <v>290000000</v>
      </c>
      <c r="AK178" s="77">
        <f t="shared" si="162"/>
        <v>61839149.1875</v>
      </c>
      <c r="AL178" s="75">
        <f t="shared" si="95"/>
        <v>0.21323844547413792</v>
      </c>
      <c r="AM178" s="77"/>
      <c r="AN178" s="77" t="s">
        <v>82</v>
      </c>
      <c r="AO178" s="77"/>
      <c r="AP178" s="87" t="s">
        <v>201</v>
      </c>
      <c r="AQ178" s="88"/>
      <c r="AR178" s="89"/>
      <c r="AS178" s="855"/>
    </row>
    <row r="179" spans="1:45" ht="99.75" customHeight="1" x14ac:dyDescent="0.25">
      <c r="A179" s="91" t="s">
        <v>527</v>
      </c>
      <c r="B179" s="147" t="s">
        <v>528</v>
      </c>
      <c r="C179" s="137">
        <v>1</v>
      </c>
      <c r="D179" s="124">
        <v>100</v>
      </c>
      <c r="E179" s="75">
        <v>1</v>
      </c>
      <c r="F179" s="74">
        <v>100</v>
      </c>
      <c r="G179" s="74"/>
      <c r="H179" s="74"/>
      <c r="I179" s="76">
        <f t="shared" si="174"/>
        <v>1</v>
      </c>
      <c r="J179" s="76">
        <f t="shared" si="175"/>
        <v>1</v>
      </c>
      <c r="K179" s="168" t="s">
        <v>1574</v>
      </c>
      <c r="L179" s="375">
        <v>44925</v>
      </c>
      <c r="M179" s="800" t="s">
        <v>1399</v>
      </c>
      <c r="N179" s="781"/>
      <c r="O179" s="782"/>
      <c r="P179" s="798" t="s">
        <v>1643</v>
      </c>
      <c r="Q179" s="458" t="s">
        <v>1378</v>
      </c>
      <c r="R179" s="384">
        <v>56305860.75</v>
      </c>
      <c r="S179" s="375">
        <v>44925</v>
      </c>
      <c r="T179" s="172"/>
      <c r="U179" s="75">
        <v>1</v>
      </c>
      <c r="V179" s="107">
        <f t="shared" si="176"/>
        <v>25.25</v>
      </c>
      <c r="W179" s="171">
        <f t="shared" si="170"/>
        <v>1</v>
      </c>
      <c r="X179" s="81">
        <v>0.11</v>
      </c>
      <c r="Y179" s="75">
        <v>0.1</v>
      </c>
      <c r="Z179" s="82">
        <v>62451552.125</v>
      </c>
      <c r="AA179" s="77"/>
      <c r="AB179" s="384">
        <v>61839149.1875</v>
      </c>
      <c r="AC179" s="84">
        <f t="shared" si="91"/>
        <v>0.99019395168475166</v>
      </c>
      <c r="AD179" s="384">
        <v>58155860.75</v>
      </c>
      <c r="AE179" s="148">
        <f t="shared" si="99"/>
        <v>0.93121561868627456</v>
      </c>
      <c r="AF179" s="188">
        <f t="shared" si="92"/>
        <v>3683288.4375</v>
      </c>
      <c r="AG179" s="188"/>
      <c r="AH179" s="188"/>
      <c r="AI179" s="75" t="e">
        <f t="shared" si="93"/>
        <v>#DIV/0!</v>
      </c>
      <c r="AJ179" s="82">
        <v>525000000</v>
      </c>
      <c r="AK179" s="77">
        <f t="shared" si="162"/>
        <v>61839149.1875</v>
      </c>
      <c r="AL179" s="75">
        <f t="shared" si="95"/>
        <v>0.11778885559523809</v>
      </c>
      <c r="AM179" s="77"/>
      <c r="AN179" s="77" t="s">
        <v>82</v>
      </c>
      <c r="AO179" s="77"/>
      <c r="AP179" s="87" t="s">
        <v>201</v>
      </c>
      <c r="AQ179" s="88"/>
      <c r="AR179" s="89"/>
      <c r="AS179" s="856"/>
    </row>
    <row r="180" spans="1:45" ht="136.5" customHeight="1" x14ac:dyDescent="0.25">
      <c r="A180" s="125" t="s">
        <v>530</v>
      </c>
      <c r="B180" s="147" t="s">
        <v>531</v>
      </c>
      <c r="C180" s="137">
        <v>0.1</v>
      </c>
      <c r="D180" s="124">
        <v>100</v>
      </c>
      <c r="E180" s="75">
        <v>0.06</v>
      </c>
      <c r="F180" s="92">
        <v>100</v>
      </c>
      <c r="G180" s="74"/>
      <c r="H180" s="470">
        <v>100</v>
      </c>
      <c r="I180" s="76">
        <f t="shared" si="174"/>
        <v>0.6</v>
      </c>
      <c r="J180" s="76">
        <f t="shared" si="175"/>
        <v>1</v>
      </c>
      <c r="K180" s="168" t="s">
        <v>1575</v>
      </c>
      <c r="L180" s="375">
        <v>44925</v>
      </c>
      <c r="M180" s="781" t="s">
        <v>1399</v>
      </c>
      <c r="N180" s="781"/>
      <c r="O180" s="77" t="s">
        <v>1653</v>
      </c>
      <c r="P180" s="798" t="s">
        <v>1640</v>
      </c>
      <c r="Q180" s="458" t="s">
        <v>1378</v>
      </c>
      <c r="R180" s="384">
        <v>45044688.600000001</v>
      </c>
      <c r="S180" s="375">
        <v>44925</v>
      </c>
      <c r="T180" s="172"/>
      <c r="U180" s="75">
        <v>1</v>
      </c>
      <c r="V180" s="107">
        <f t="shared" ref="V180:V181" si="177">+F180</f>
        <v>100</v>
      </c>
      <c r="W180" s="171">
        <f t="shared" si="170"/>
        <v>1</v>
      </c>
      <c r="X180" s="81">
        <v>7.0000000000000007E-2</v>
      </c>
      <c r="Y180" s="75">
        <v>0.1</v>
      </c>
      <c r="Z180" s="82">
        <v>49961241.700000003</v>
      </c>
      <c r="AA180" s="77"/>
      <c r="AB180" s="384">
        <v>49471319.350000001</v>
      </c>
      <c r="AC180" s="84">
        <f t="shared" si="91"/>
        <v>0.99019395168475166</v>
      </c>
      <c r="AD180" s="384">
        <v>46524688.600000001</v>
      </c>
      <c r="AE180" s="148">
        <f t="shared" si="99"/>
        <v>0.93121561868627456</v>
      </c>
      <c r="AF180" s="188">
        <f t="shared" si="92"/>
        <v>2946630.75</v>
      </c>
      <c r="AG180" s="188"/>
      <c r="AH180" s="188"/>
      <c r="AI180" s="75" t="e">
        <f t="shared" si="93"/>
        <v>#DIV/0!</v>
      </c>
      <c r="AJ180" s="82">
        <v>118000000</v>
      </c>
      <c r="AK180" s="77">
        <f t="shared" si="162"/>
        <v>49471319.350000001</v>
      </c>
      <c r="AL180" s="75">
        <f t="shared" si="95"/>
        <v>0.41924846906779661</v>
      </c>
      <c r="AM180" s="77"/>
      <c r="AN180" s="77" t="s">
        <v>82</v>
      </c>
      <c r="AO180" s="77"/>
      <c r="AP180" s="87" t="s">
        <v>201</v>
      </c>
      <c r="AQ180" s="88"/>
      <c r="AR180" s="89"/>
      <c r="AS180" s="191"/>
    </row>
    <row r="181" spans="1:45" ht="129" customHeight="1" x14ac:dyDescent="0.25">
      <c r="A181" s="71" t="s">
        <v>532</v>
      </c>
      <c r="B181" s="147" t="s">
        <v>533</v>
      </c>
      <c r="C181" s="137">
        <v>0.2</v>
      </c>
      <c r="D181" s="124">
        <v>100</v>
      </c>
      <c r="E181" s="75">
        <v>0.2</v>
      </c>
      <c r="F181" s="92">
        <v>70</v>
      </c>
      <c r="G181" s="74"/>
      <c r="H181" s="470"/>
      <c r="I181" s="76">
        <f t="shared" si="174"/>
        <v>1</v>
      </c>
      <c r="J181" s="110">
        <v>0.7</v>
      </c>
      <c r="K181" s="168" t="s">
        <v>1576</v>
      </c>
      <c r="L181" s="375">
        <v>44925</v>
      </c>
      <c r="M181" s="781" t="s">
        <v>1403</v>
      </c>
      <c r="N181" s="72" t="s">
        <v>1400</v>
      </c>
      <c r="O181" s="782"/>
      <c r="P181" s="798"/>
      <c r="Q181" s="458" t="s">
        <v>1378</v>
      </c>
      <c r="R181" s="384">
        <v>56305860.75</v>
      </c>
      <c r="S181" s="375">
        <v>44925</v>
      </c>
      <c r="T181" s="172"/>
      <c r="U181" s="75">
        <v>1</v>
      </c>
      <c r="V181" s="107">
        <f t="shared" si="177"/>
        <v>70</v>
      </c>
      <c r="W181" s="171">
        <f t="shared" si="170"/>
        <v>1</v>
      </c>
      <c r="X181" s="81">
        <v>0.05</v>
      </c>
      <c r="Y181" s="75">
        <v>0.1</v>
      </c>
      <c r="Z181" s="82">
        <v>62451552.125</v>
      </c>
      <c r="AA181" s="77"/>
      <c r="AB181" s="384">
        <v>61839149.1875</v>
      </c>
      <c r="AC181" s="84">
        <f t="shared" si="91"/>
        <v>0.99019395168475166</v>
      </c>
      <c r="AD181" s="384">
        <v>58155860.75</v>
      </c>
      <c r="AE181" s="148">
        <f t="shared" si="99"/>
        <v>0.93121561868627456</v>
      </c>
      <c r="AF181" s="188">
        <f t="shared" si="92"/>
        <v>3683288.4375</v>
      </c>
      <c r="AG181" s="188"/>
      <c r="AH181" s="188"/>
      <c r="AI181" s="75" t="e">
        <f t="shared" si="93"/>
        <v>#DIV/0!</v>
      </c>
      <c r="AJ181" s="82">
        <v>100000000</v>
      </c>
      <c r="AK181" s="77">
        <f t="shared" si="162"/>
        <v>61839149.1875</v>
      </c>
      <c r="AL181" s="75">
        <f t="shared" si="95"/>
        <v>0.61839149187499998</v>
      </c>
      <c r="AM181" s="77"/>
      <c r="AN181" s="77" t="s">
        <v>82</v>
      </c>
      <c r="AO181" s="77"/>
      <c r="AP181" s="94"/>
      <c r="AQ181" s="88"/>
      <c r="AR181" s="89"/>
      <c r="AS181" s="191" t="s">
        <v>534</v>
      </c>
    </row>
    <row r="182" spans="1:45" ht="149.25" customHeight="1" x14ac:dyDescent="0.25">
      <c r="A182" s="145" t="s">
        <v>535</v>
      </c>
      <c r="B182" s="147" t="s">
        <v>536</v>
      </c>
      <c r="C182" s="137">
        <v>0.1</v>
      </c>
      <c r="D182" s="124">
        <v>50</v>
      </c>
      <c r="E182" s="75">
        <v>0.1</v>
      </c>
      <c r="F182" s="92">
        <v>50</v>
      </c>
      <c r="G182" s="74"/>
      <c r="H182" s="470"/>
      <c r="I182" s="76">
        <f t="shared" si="174"/>
        <v>1</v>
      </c>
      <c r="J182" s="76">
        <f>IF(F182/D182&gt;=100%,100%,F182/D182)</f>
        <v>1</v>
      </c>
      <c r="K182" s="626" t="s">
        <v>1577</v>
      </c>
      <c r="L182" s="375">
        <v>44925</v>
      </c>
      <c r="M182" s="72" t="s">
        <v>1403</v>
      </c>
      <c r="N182" s="72" t="s">
        <v>1400</v>
      </c>
      <c r="O182" s="782"/>
      <c r="P182" s="798"/>
      <c r="Q182" s="458" t="s">
        <v>1378</v>
      </c>
      <c r="R182" s="384">
        <v>46279554.693571568</v>
      </c>
      <c r="S182" s="375">
        <v>44925</v>
      </c>
      <c r="T182" s="172"/>
      <c r="U182" s="75">
        <v>0.8</v>
      </c>
      <c r="V182" s="107">
        <f>SUM(E182:G182)</f>
        <v>50.1</v>
      </c>
      <c r="W182" s="148">
        <f t="shared" si="170"/>
        <v>1</v>
      </c>
      <c r="X182" s="81">
        <v>0.04</v>
      </c>
      <c r="Y182" s="75">
        <v>0.05</v>
      </c>
      <c r="Z182" s="82">
        <v>80876951.362499997</v>
      </c>
      <c r="AA182" s="77"/>
      <c r="AB182" s="384">
        <v>76161448.743750006</v>
      </c>
      <c r="AC182" s="84">
        <v>0.99019395168475166</v>
      </c>
      <c r="AD182" s="384">
        <v>47800127.774999999</v>
      </c>
      <c r="AE182" s="148">
        <f t="shared" si="99"/>
        <v>0.59102286831700923</v>
      </c>
      <c r="AF182" s="188">
        <f t="shared" si="92"/>
        <v>28361320.968750007</v>
      </c>
      <c r="AG182" s="188"/>
      <c r="AH182" s="188"/>
      <c r="AI182" s="75" t="e">
        <f t="shared" si="93"/>
        <v>#DIV/0!</v>
      </c>
      <c r="AJ182" s="82">
        <v>162000000</v>
      </c>
      <c r="AK182" s="77">
        <f t="shared" si="162"/>
        <v>76161448.743750006</v>
      </c>
      <c r="AL182" s="75">
        <f t="shared" si="95"/>
        <v>0.47013239965277781</v>
      </c>
      <c r="AM182" s="77"/>
      <c r="AN182" s="77" t="s">
        <v>82</v>
      </c>
      <c r="AO182" s="77"/>
      <c r="AP182" s="94"/>
      <c r="AQ182" s="88"/>
      <c r="AR182" s="89"/>
      <c r="AS182" s="191" t="s">
        <v>486</v>
      </c>
    </row>
    <row r="183" spans="1:45" ht="91.5" customHeight="1" x14ac:dyDescent="0.25">
      <c r="A183" s="60" t="s">
        <v>538</v>
      </c>
      <c r="B183" s="61"/>
      <c r="C183" s="62"/>
      <c r="D183" s="62"/>
      <c r="E183" s="62"/>
      <c r="F183" s="62"/>
      <c r="G183" s="62"/>
      <c r="H183" s="62"/>
      <c r="I183" s="63">
        <f>+(I184*30%)+(I185*20%)+(I186*15%)+(I187*20%)+(I188*5%)+(I189*10%)</f>
        <v>1.0000000000000002</v>
      </c>
      <c r="J183" s="63">
        <f>+SUMPRODUCT(J184:J190,Y184:Y190)</f>
        <v>1.0000000000000002</v>
      </c>
      <c r="K183" s="60"/>
      <c r="L183" s="60"/>
      <c r="M183" s="61"/>
      <c r="N183" s="61"/>
      <c r="O183" s="61"/>
      <c r="P183" s="60" t="s">
        <v>1395</v>
      </c>
      <c r="Q183" s="18"/>
      <c r="R183" s="386">
        <f>'Anexo 2 Matriz Inf Gastos'!AB168</f>
        <v>3234825692</v>
      </c>
      <c r="S183" s="60"/>
      <c r="T183" s="60"/>
      <c r="U183" s="18"/>
      <c r="V183" s="65"/>
      <c r="W183" s="28">
        <f>+SUMPRODUCT(W184:W190,X184:X190)</f>
        <v>0.77500000000000002</v>
      </c>
      <c r="X183" s="63">
        <v>0.2</v>
      </c>
      <c r="Y183" s="63">
        <v>0.2</v>
      </c>
      <c r="Z183" s="61">
        <f>'Anexo 2 Matriz Inf Gastos'!Y168</f>
        <v>3699743879</v>
      </c>
      <c r="AA183" s="61">
        <v>2103150383</v>
      </c>
      <c r="AB183" s="386">
        <f>'Anexo 2 Matriz Inf Gastos'!Z168</f>
        <v>3513116913</v>
      </c>
      <c r="AC183" s="66">
        <f t="shared" si="91"/>
        <v>0.94955678768486995</v>
      </c>
      <c r="AD183" s="386">
        <f>'Anexo 2 Matriz Inf Gastos'!AA168</f>
        <v>3324844186</v>
      </c>
      <c r="AE183" s="406">
        <f t="shared" si="99"/>
        <v>0.89866874430742183</v>
      </c>
      <c r="AF183" s="67">
        <f t="shared" si="92"/>
        <v>188272727</v>
      </c>
      <c r="AG183" s="67">
        <v>59979571</v>
      </c>
      <c r="AH183" s="67">
        <v>59979571</v>
      </c>
      <c r="AI183" s="63">
        <f t="shared" si="93"/>
        <v>1</v>
      </c>
      <c r="AJ183" s="61">
        <f>SUM(AJ184:AJ190)</f>
        <v>8677328308</v>
      </c>
      <c r="AK183" s="61">
        <f t="shared" si="162"/>
        <v>5616267296</v>
      </c>
      <c r="AL183" s="63">
        <f t="shared" si="95"/>
        <v>0.64723462068642978</v>
      </c>
      <c r="AM183" s="61"/>
      <c r="AN183" s="61" t="s">
        <v>82</v>
      </c>
      <c r="AO183" s="61"/>
      <c r="AP183" s="61"/>
      <c r="AQ183" s="68"/>
      <c r="AR183" s="69"/>
      <c r="AS183" s="70"/>
    </row>
    <row r="184" spans="1:45" ht="96.75" customHeight="1" x14ac:dyDescent="0.25">
      <c r="A184" s="71" t="s">
        <v>539</v>
      </c>
      <c r="B184" s="87" t="s">
        <v>540</v>
      </c>
      <c r="C184" s="124">
        <v>1</v>
      </c>
      <c r="D184" s="124">
        <v>1</v>
      </c>
      <c r="E184" s="74">
        <v>1</v>
      </c>
      <c r="F184" s="92">
        <v>1</v>
      </c>
      <c r="G184" s="74"/>
      <c r="H184" s="74"/>
      <c r="I184" s="76">
        <f t="shared" ref="I184:I189" si="178">IF((E184+G184)/C184&gt;=100%,100%,(E184+G184)/C184)</f>
        <v>1</v>
      </c>
      <c r="J184" s="76">
        <f>IF(F184/D184&gt;=100%,100%,F184/D184)</f>
        <v>1</v>
      </c>
      <c r="K184" s="168" t="s">
        <v>541</v>
      </c>
      <c r="L184" s="375">
        <v>44925</v>
      </c>
      <c r="M184" s="78" t="s">
        <v>1403</v>
      </c>
      <c r="N184" s="72" t="s">
        <v>1400</v>
      </c>
      <c r="O184" s="782"/>
      <c r="P184" s="798"/>
      <c r="Q184" s="460" t="s">
        <v>1385</v>
      </c>
      <c r="R184" s="384">
        <v>691413125.00763357</v>
      </c>
      <c r="S184" s="375">
        <v>44925</v>
      </c>
      <c r="T184" s="172"/>
      <c r="U184" s="72">
        <v>1</v>
      </c>
      <c r="V184" s="113">
        <f>SUM(E184:G184)/4</f>
        <v>0.5</v>
      </c>
      <c r="W184" s="171">
        <f t="shared" ref="W184:W190" si="179">IF(V184/U184&gt;=100%,100%,V184/U184)</f>
        <v>0.5</v>
      </c>
      <c r="X184" s="81">
        <v>0.3</v>
      </c>
      <c r="Y184" s="75">
        <v>0.3</v>
      </c>
      <c r="Z184" s="82">
        <v>790784951.23664117</v>
      </c>
      <c r="AA184" s="83"/>
      <c r="AB184" s="439">
        <v>750895218.04580164</v>
      </c>
      <c r="AC184" s="84">
        <f t="shared" si="91"/>
        <v>0.94955678768487006</v>
      </c>
      <c r="AD184" s="439">
        <v>710653719.14503813</v>
      </c>
      <c r="AE184" s="148">
        <f t="shared" si="99"/>
        <v>0.89866874430742183</v>
      </c>
      <c r="AF184" s="85">
        <f t="shared" si="92"/>
        <v>40241498.900763512</v>
      </c>
      <c r="AG184" s="85"/>
      <c r="AH184" s="85"/>
      <c r="AI184" s="75" t="e">
        <f t="shared" si="93"/>
        <v>#DIV/0!</v>
      </c>
      <c r="AJ184" s="82">
        <v>1754000000</v>
      </c>
      <c r="AK184" s="77">
        <f t="shared" si="162"/>
        <v>750895218.04580164</v>
      </c>
      <c r="AL184" s="86">
        <f t="shared" si="95"/>
        <v>0.4281044572667056</v>
      </c>
      <c r="AM184" s="83"/>
      <c r="AN184" s="83" t="s">
        <v>82</v>
      </c>
      <c r="AO184" s="83" t="s">
        <v>96</v>
      </c>
      <c r="AP184" s="87" t="s">
        <v>201</v>
      </c>
      <c r="AQ184" s="88"/>
      <c r="AR184" s="89"/>
      <c r="AS184" s="854" t="s">
        <v>542</v>
      </c>
    </row>
    <row r="185" spans="1:45" ht="409.6" x14ac:dyDescent="0.25">
      <c r="A185" s="71" t="s">
        <v>543</v>
      </c>
      <c r="B185" s="87" t="s">
        <v>544</v>
      </c>
      <c r="C185" s="137">
        <v>0.5</v>
      </c>
      <c r="D185" s="137">
        <v>1</v>
      </c>
      <c r="E185" s="112">
        <v>1</v>
      </c>
      <c r="F185" s="92">
        <v>100</v>
      </c>
      <c r="G185" s="74"/>
      <c r="H185" s="74"/>
      <c r="I185" s="76">
        <f t="shared" si="178"/>
        <v>1</v>
      </c>
      <c r="J185" s="76">
        <v>1</v>
      </c>
      <c r="K185" s="168" t="s">
        <v>1578</v>
      </c>
      <c r="L185" s="375">
        <v>44925</v>
      </c>
      <c r="M185" s="780" t="s">
        <v>1399</v>
      </c>
      <c r="N185" s="781"/>
      <c r="O185" s="77" t="s">
        <v>1653</v>
      </c>
      <c r="P185" s="798" t="s">
        <v>1644</v>
      </c>
      <c r="Q185" s="460" t="s">
        <v>1385</v>
      </c>
      <c r="R185" s="384">
        <v>1185279642.870229</v>
      </c>
      <c r="S185" s="375">
        <v>44925</v>
      </c>
      <c r="T185" s="172"/>
      <c r="U185" s="75">
        <v>1</v>
      </c>
      <c r="V185" s="107">
        <f t="shared" ref="V185:V186" si="180">SUM(E185:G185)/3.5</f>
        <v>28.857142857142858</v>
      </c>
      <c r="W185" s="171">
        <f t="shared" si="179"/>
        <v>1</v>
      </c>
      <c r="X185" s="81">
        <v>0.2</v>
      </c>
      <c r="Y185" s="75">
        <v>0.2</v>
      </c>
      <c r="Z185" s="82">
        <v>1355631344.9770992</v>
      </c>
      <c r="AA185" s="83"/>
      <c r="AB185" s="439">
        <v>1287248945.2213743</v>
      </c>
      <c r="AC185" s="84">
        <f t="shared" si="91"/>
        <v>0.94955678768487006</v>
      </c>
      <c r="AD185" s="439">
        <v>1218263518.5343511</v>
      </c>
      <c r="AE185" s="148">
        <f t="shared" si="99"/>
        <v>0.89866874430742183</v>
      </c>
      <c r="AF185" s="85">
        <f t="shared" si="92"/>
        <v>68985426.687023163</v>
      </c>
      <c r="AG185" s="85"/>
      <c r="AH185" s="85"/>
      <c r="AI185" s="75" t="e">
        <f t="shared" si="93"/>
        <v>#DIV/0!</v>
      </c>
      <c r="AJ185" s="82">
        <v>2300000000</v>
      </c>
      <c r="AK185" s="77">
        <f t="shared" si="162"/>
        <v>1287248945.2213743</v>
      </c>
      <c r="AL185" s="86">
        <f t="shared" si="95"/>
        <v>0.55967345444407579</v>
      </c>
      <c r="AM185" s="83"/>
      <c r="AN185" s="83" t="s">
        <v>82</v>
      </c>
      <c r="AO185" s="83"/>
      <c r="AP185" s="87" t="s">
        <v>201</v>
      </c>
      <c r="AQ185" s="88"/>
      <c r="AR185" s="89"/>
      <c r="AS185" s="855"/>
    </row>
    <row r="186" spans="1:45" ht="409.6" x14ac:dyDescent="0.25">
      <c r="A186" s="71" t="s">
        <v>545</v>
      </c>
      <c r="B186" s="87" t="s">
        <v>546</v>
      </c>
      <c r="C186" s="137">
        <v>0.5</v>
      </c>
      <c r="D186" s="137">
        <v>1</v>
      </c>
      <c r="E186" s="112">
        <v>1</v>
      </c>
      <c r="F186" s="92">
        <v>100</v>
      </c>
      <c r="G186" s="74"/>
      <c r="H186" s="74"/>
      <c r="I186" s="76">
        <f t="shared" si="178"/>
        <v>1</v>
      </c>
      <c r="J186" s="76">
        <f t="shared" ref="J186" si="181">IF(F186/D186&gt;=100%,100%,F186/D186)</f>
        <v>1</v>
      </c>
      <c r="K186" s="616" t="s">
        <v>1579</v>
      </c>
      <c r="L186" s="375">
        <v>44925</v>
      </c>
      <c r="M186" s="780" t="s">
        <v>1399</v>
      </c>
      <c r="N186" s="781"/>
      <c r="O186" s="77" t="s">
        <v>1653</v>
      </c>
      <c r="P186" s="798" t="s">
        <v>1644</v>
      </c>
      <c r="Q186" s="460" t="s">
        <v>1385</v>
      </c>
      <c r="R186" s="384">
        <v>691413125.00763357</v>
      </c>
      <c r="S186" s="375">
        <v>44925</v>
      </c>
      <c r="T186" s="172"/>
      <c r="U186" s="75">
        <v>1</v>
      </c>
      <c r="V186" s="107">
        <f t="shared" si="180"/>
        <v>28.857142857142858</v>
      </c>
      <c r="W186" s="171">
        <f t="shared" si="179"/>
        <v>1</v>
      </c>
      <c r="X186" s="81">
        <v>0.15</v>
      </c>
      <c r="Y186" s="75">
        <v>0.15</v>
      </c>
      <c r="Z186" s="82">
        <v>790784951.23664117</v>
      </c>
      <c r="AA186" s="83"/>
      <c r="AB186" s="439">
        <v>750895218.04580164</v>
      </c>
      <c r="AC186" s="84">
        <f t="shared" si="91"/>
        <v>0.94955678768487006</v>
      </c>
      <c r="AD186" s="439">
        <v>710653719.14503813</v>
      </c>
      <c r="AE186" s="148">
        <f t="shared" si="99"/>
        <v>0.89866874430742183</v>
      </c>
      <c r="AF186" s="85">
        <f t="shared" si="92"/>
        <v>40241498.900763512</v>
      </c>
      <c r="AG186" s="85"/>
      <c r="AH186" s="85"/>
      <c r="AI186" s="75" t="e">
        <f t="shared" si="93"/>
        <v>#DIV/0!</v>
      </c>
      <c r="AJ186" s="82">
        <v>2296538000</v>
      </c>
      <c r="AK186" s="77">
        <f t="shared" si="162"/>
        <v>750895218.04580164</v>
      </c>
      <c r="AL186" s="86">
        <f t="shared" si="95"/>
        <v>0.32696834019110577</v>
      </c>
      <c r="AM186" s="83"/>
      <c r="AN186" s="83" t="s">
        <v>82</v>
      </c>
      <c r="AO186" s="77" t="s">
        <v>97</v>
      </c>
      <c r="AP186" s="87" t="s">
        <v>201</v>
      </c>
      <c r="AQ186" s="88"/>
      <c r="AR186" s="89"/>
      <c r="AS186" s="855"/>
    </row>
    <row r="187" spans="1:45" ht="83.25" customHeight="1" x14ac:dyDescent="0.25">
      <c r="A187" s="71" t="s">
        <v>547</v>
      </c>
      <c r="B187" s="87" t="s">
        <v>548</v>
      </c>
      <c r="C187" s="137">
        <v>1</v>
      </c>
      <c r="D187" s="137">
        <v>1</v>
      </c>
      <c r="E187" s="75">
        <v>1</v>
      </c>
      <c r="F187" s="92">
        <v>100</v>
      </c>
      <c r="G187" s="74"/>
      <c r="H187" s="470"/>
      <c r="I187" s="76">
        <f t="shared" si="178"/>
        <v>1</v>
      </c>
      <c r="J187" s="110">
        <v>1</v>
      </c>
      <c r="K187" s="627" t="s">
        <v>1580</v>
      </c>
      <c r="L187" s="375">
        <v>44925</v>
      </c>
      <c r="M187" s="780" t="s">
        <v>1399</v>
      </c>
      <c r="N187" s="781"/>
      <c r="O187" s="77" t="s">
        <v>1653</v>
      </c>
      <c r="P187" s="798" t="s">
        <v>1644</v>
      </c>
      <c r="Q187" s="460" t="s">
        <v>1385</v>
      </c>
      <c r="R187" s="384">
        <v>296319910.71755725</v>
      </c>
      <c r="S187" s="375">
        <v>44925</v>
      </c>
      <c r="T187" s="172"/>
      <c r="U187" s="75">
        <v>1</v>
      </c>
      <c r="V187" s="107">
        <f>SUM(E187:G187)/4</f>
        <v>25.25</v>
      </c>
      <c r="W187" s="171">
        <f t="shared" si="179"/>
        <v>1</v>
      </c>
      <c r="X187" s="81">
        <v>0.2</v>
      </c>
      <c r="Y187" s="75">
        <v>0.2</v>
      </c>
      <c r="Z187" s="82">
        <v>338907836.2442748</v>
      </c>
      <c r="AA187" s="83"/>
      <c r="AB187" s="439">
        <v>321812236.30534357</v>
      </c>
      <c r="AC187" s="84">
        <f t="shared" si="91"/>
        <v>0.94955678768487006</v>
      </c>
      <c r="AD187" s="439">
        <v>304565879.63358778</v>
      </c>
      <c r="AE187" s="148">
        <f t="shared" si="99"/>
        <v>0.89866874430742183</v>
      </c>
      <c r="AF187" s="85">
        <f t="shared" si="92"/>
        <v>17246356.671755791</v>
      </c>
      <c r="AG187" s="85"/>
      <c r="AH187" s="85"/>
      <c r="AI187" s="75" t="e">
        <f t="shared" si="93"/>
        <v>#DIV/0!</v>
      </c>
      <c r="AJ187" s="82">
        <v>1712534461</v>
      </c>
      <c r="AK187" s="77">
        <f t="shared" si="162"/>
        <v>321812236.30534357</v>
      </c>
      <c r="AL187" s="86">
        <f t="shared" si="95"/>
        <v>0.18791577257804656</v>
      </c>
      <c r="AM187" s="83"/>
      <c r="AN187" s="83" t="s">
        <v>82</v>
      </c>
      <c r="AO187" s="83"/>
      <c r="AP187" s="87" t="s">
        <v>201</v>
      </c>
      <c r="AQ187" s="88"/>
      <c r="AR187" s="89"/>
      <c r="AS187" s="855"/>
    </row>
    <row r="188" spans="1:45" ht="51" x14ac:dyDescent="0.25">
      <c r="A188" s="301" t="s">
        <v>549</v>
      </c>
      <c r="B188" s="87" t="s">
        <v>550</v>
      </c>
      <c r="C188" s="124">
        <v>1</v>
      </c>
      <c r="D188" s="124">
        <v>1</v>
      </c>
      <c r="E188" s="74">
        <v>1</v>
      </c>
      <c r="F188" s="92">
        <v>1</v>
      </c>
      <c r="G188" s="74"/>
      <c r="H188" s="74"/>
      <c r="I188" s="76">
        <f t="shared" si="178"/>
        <v>1</v>
      </c>
      <c r="J188" s="110">
        <f t="shared" ref="J188:J189" si="182">IF(F188/D188&gt;=100%,100%,F188/D188)</f>
        <v>1</v>
      </c>
      <c r="K188" s="168" t="s">
        <v>1486</v>
      </c>
      <c r="L188" s="375">
        <v>44925</v>
      </c>
      <c r="M188" s="78" t="s">
        <v>1403</v>
      </c>
      <c r="N188" s="72" t="s">
        <v>1400</v>
      </c>
      <c r="O188" s="782"/>
      <c r="P188" s="798"/>
      <c r="Q188" s="460" t="s">
        <v>1385</v>
      </c>
      <c r="R188" s="384">
        <v>74079977.679389313</v>
      </c>
      <c r="S188" s="375">
        <v>44925</v>
      </c>
      <c r="T188" s="172"/>
      <c r="U188" s="72">
        <v>2</v>
      </c>
      <c r="V188" s="80">
        <f>SUM(E188:G188)</f>
        <v>2</v>
      </c>
      <c r="W188" s="148">
        <f t="shared" si="179"/>
        <v>1</v>
      </c>
      <c r="X188" s="81">
        <v>0.02</v>
      </c>
      <c r="Y188" s="75">
        <v>0.05</v>
      </c>
      <c r="Z188" s="114">
        <v>84726959.061068699</v>
      </c>
      <c r="AA188" s="83"/>
      <c r="AB188" s="439">
        <v>80453059.076335892</v>
      </c>
      <c r="AC188" s="84">
        <f t="shared" si="91"/>
        <v>0.94955678768487006</v>
      </c>
      <c r="AD188" s="439">
        <v>76141469.908396944</v>
      </c>
      <c r="AE188" s="148">
        <f t="shared" si="99"/>
        <v>0.89866874430742183</v>
      </c>
      <c r="AF188" s="85">
        <f t="shared" si="92"/>
        <v>4311589.1679389477</v>
      </c>
      <c r="AG188" s="85"/>
      <c r="AH188" s="85"/>
      <c r="AI188" s="75" t="e">
        <f t="shared" si="93"/>
        <v>#DIV/0!</v>
      </c>
      <c r="AJ188" s="114">
        <v>304712970</v>
      </c>
      <c r="AK188" s="77">
        <f t="shared" si="162"/>
        <v>80453059.076335892</v>
      </c>
      <c r="AL188" s="86">
        <f t="shared" si="95"/>
        <v>0.26402899448729045</v>
      </c>
      <c r="AM188" s="83"/>
      <c r="AN188" s="83" t="s">
        <v>82</v>
      </c>
      <c r="AO188" s="83"/>
      <c r="AP188" s="87" t="s">
        <v>201</v>
      </c>
      <c r="AQ188" s="88"/>
      <c r="AR188" s="89"/>
      <c r="AS188" s="855"/>
    </row>
    <row r="189" spans="1:45" ht="96" customHeight="1" x14ac:dyDescent="0.25">
      <c r="A189" s="71" t="s">
        <v>551</v>
      </c>
      <c r="B189" s="87" t="s">
        <v>552</v>
      </c>
      <c r="C189" s="124">
        <v>1</v>
      </c>
      <c r="D189" s="124">
        <v>1</v>
      </c>
      <c r="E189" s="74">
        <v>1</v>
      </c>
      <c r="F189" s="92">
        <v>1</v>
      </c>
      <c r="G189" s="74"/>
      <c r="H189" s="470"/>
      <c r="I189" s="76">
        <f t="shared" si="178"/>
        <v>1</v>
      </c>
      <c r="J189" s="110">
        <f t="shared" si="182"/>
        <v>1</v>
      </c>
      <c r="K189" s="168" t="s">
        <v>1478</v>
      </c>
      <c r="L189" s="375">
        <v>44925</v>
      </c>
      <c r="M189" s="780" t="s">
        <v>1399</v>
      </c>
      <c r="N189" s="781"/>
      <c r="O189" s="77" t="s">
        <v>1653</v>
      </c>
      <c r="P189" s="798" t="s">
        <v>1645</v>
      </c>
      <c r="Q189" s="460" t="s">
        <v>1385</v>
      </c>
      <c r="R189" s="384">
        <v>296319910.71755725</v>
      </c>
      <c r="S189" s="375">
        <v>44925</v>
      </c>
      <c r="T189" s="172"/>
      <c r="U189" s="72">
        <v>1</v>
      </c>
      <c r="V189" s="107">
        <f>SUM(E189:G189)/4</f>
        <v>0.5</v>
      </c>
      <c r="W189" s="171">
        <f t="shared" si="179"/>
        <v>0.5</v>
      </c>
      <c r="X189" s="81">
        <v>0.11</v>
      </c>
      <c r="Y189" s="75">
        <v>0.1</v>
      </c>
      <c r="Z189" s="82">
        <v>338907836.2442748</v>
      </c>
      <c r="AA189" s="83"/>
      <c r="AB189" s="439">
        <v>321812236.30534357</v>
      </c>
      <c r="AC189" s="84">
        <f t="shared" si="91"/>
        <v>0.94955678768487006</v>
      </c>
      <c r="AD189" s="439">
        <v>304565879.63358778</v>
      </c>
      <c r="AE189" s="148">
        <f t="shared" si="99"/>
        <v>0.89866874430742183</v>
      </c>
      <c r="AF189" s="85">
        <f t="shared" si="92"/>
        <v>17246356.671755791</v>
      </c>
      <c r="AG189" s="85"/>
      <c r="AH189" s="85"/>
      <c r="AI189" s="75" t="e">
        <f t="shared" si="93"/>
        <v>#DIV/0!</v>
      </c>
      <c r="AJ189" s="82">
        <v>269542877</v>
      </c>
      <c r="AK189" s="77">
        <f t="shared" si="162"/>
        <v>321812236.30534357</v>
      </c>
      <c r="AL189" s="86">
        <f t="shared" si="95"/>
        <v>1.193918533062714</v>
      </c>
      <c r="AM189" s="83"/>
      <c r="AN189" s="83" t="s">
        <v>82</v>
      </c>
      <c r="AO189" s="83"/>
      <c r="AP189" s="87" t="s">
        <v>201</v>
      </c>
      <c r="AQ189" s="88"/>
      <c r="AR189" s="89"/>
      <c r="AS189" s="856"/>
    </row>
    <row r="190" spans="1:45" ht="48.75" hidden="1" customHeight="1" x14ac:dyDescent="0.25">
      <c r="A190" s="118" t="s">
        <v>553</v>
      </c>
      <c r="B190" s="87" t="s">
        <v>554</v>
      </c>
      <c r="C190" s="124">
        <v>0</v>
      </c>
      <c r="D190" s="124"/>
      <c r="E190" s="74">
        <v>0</v>
      </c>
      <c r="F190" s="170"/>
      <c r="G190" s="74"/>
      <c r="H190" s="826"/>
      <c r="I190" s="76" t="s">
        <v>155</v>
      </c>
      <c r="J190" s="76"/>
      <c r="K190" s="624" t="s">
        <v>1583</v>
      </c>
      <c r="L190" s="172"/>
      <c r="M190" s="78"/>
      <c r="N190" s="72"/>
      <c r="O190" s="77"/>
      <c r="P190" s="172"/>
      <c r="Q190" s="72"/>
      <c r="R190" s="384"/>
      <c r="S190" s="172"/>
      <c r="T190" s="172"/>
      <c r="U190" s="72">
        <v>1</v>
      </c>
      <c r="V190" s="80">
        <f>SUM(E190:G190)</f>
        <v>0</v>
      </c>
      <c r="W190" s="148">
        <f t="shared" si="179"/>
        <v>0</v>
      </c>
      <c r="X190" s="81">
        <v>0.02</v>
      </c>
      <c r="Y190" s="75">
        <v>0</v>
      </c>
      <c r="Z190" s="82"/>
      <c r="AA190" s="83"/>
      <c r="AB190" s="439"/>
      <c r="AC190" s="84" t="e">
        <f t="shared" si="91"/>
        <v>#DIV/0!</v>
      </c>
      <c r="AD190" s="439"/>
      <c r="AE190" s="148" t="e">
        <f t="shared" si="99"/>
        <v>#DIV/0!</v>
      </c>
      <c r="AF190" s="85">
        <f t="shared" si="92"/>
        <v>0</v>
      </c>
      <c r="AG190" s="85"/>
      <c r="AH190" s="85"/>
      <c r="AI190" s="75" t="e">
        <f t="shared" si="93"/>
        <v>#DIV/0!</v>
      </c>
      <c r="AJ190" s="82">
        <v>40000000</v>
      </c>
      <c r="AK190" s="77">
        <f t="shared" si="162"/>
        <v>0</v>
      </c>
      <c r="AL190" s="86">
        <f t="shared" si="95"/>
        <v>0</v>
      </c>
      <c r="AM190" s="83"/>
      <c r="AN190" s="83" t="s">
        <v>82</v>
      </c>
      <c r="AO190" s="83" t="s">
        <v>98</v>
      </c>
      <c r="AP190" s="87" t="s">
        <v>201</v>
      </c>
      <c r="AQ190" s="88"/>
      <c r="AR190" s="89"/>
      <c r="AS190" s="191" t="s">
        <v>555</v>
      </c>
    </row>
    <row r="191" spans="1:45" ht="89.25" customHeight="1" x14ac:dyDescent="0.25">
      <c r="A191" s="60" t="s">
        <v>556</v>
      </c>
      <c r="B191" s="61"/>
      <c r="C191" s="62"/>
      <c r="D191" s="62"/>
      <c r="E191" s="62"/>
      <c r="F191" s="62"/>
      <c r="G191" s="62"/>
      <c r="H191" s="62"/>
      <c r="I191" s="63">
        <f>+(I196*100%)</f>
        <v>1</v>
      </c>
      <c r="J191" s="63">
        <f>+SUMPRODUCT(J192:J198,Y192:Y198)</f>
        <v>0.7</v>
      </c>
      <c r="K191" s="480"/>
      <c r="L191" s="60"/>
      <c r="M191" s="61"/>
      <c r="N191" s="61"/>
      <c r="O191" s="61"/>
      <c r="P191" s="60" t="s">
        <v>1396</v>
      </c>
      <c r="Q191" s="18"/>
      <c r="R191" s="386">
        <f>'Anexo 2 Matriz Inf Gastos'!AB172</f>
        <v>51174922</v>
      </c>
      <c r="S191" s="60"/>
      <c r="T191" s="60"/>
      <c r="U191" s="18"/>
      <c r="V191" s="65"/>
      <c r="W191" s="28">
        <f>+SUMPRODUCT(W192:W198,X192:X198)</f>
        <v>0.37928571428571428</v>
      </c>
      <c r="X191" s="63">
        <v>0.15</v>
      </c>
      <c r="Y191" s="63">
        <v>0.15</v>
      </c>
      <c r="Z191" s="61">
        <f>'Anexo 2 Matriz Inf Gastos'!Y172</f>
        <v>500000000</v>
      </c>
      <c r="AA191" s="61">
        <v>81713362</v>
      </c>
      <c r="AB191" s="386">
        <f>'Anexo 2 Matriz Inf Gastos'!Z172</f>
        <v>222843884</v>
      </c>
      <c r="AC191" s="66">
        <f t="shared" si="91"/>
        <v>0.44568776799999998</v>
      </c>
      <c r="AD191" s="386">
        <f>'Anexo 2 Matriz Inf Gastos'!AA172</f>
        <v>51174922</v>
      </c>
      <c r="AE191" s="406">
        <f t="shared" si="99"/>
        <v>0.102349844</v>
      </c>
      <c r="AF191" s="67">
        <f t="shared" si="92"/>
        <v>171668962</v>
      </c>
      <c r="AG191" s="67"/>
      <c r="AH191" s="67"/>
      <c r="AI191" s="63" t="e">
        <f t="shared" si="93"/>
        <v>#DIV/0!</v>
      </c>
      <c r="AJ191" s="61">
        <f>SUM(AJ192:AJ198)</f>
        <v>1700000000</v>
      </c>
      <c r="AK191" s="61">
        <f t="shared" si="162"/>
        <v>304557246</v>
      </c>
      <c r="AL191" s="63">
        <f t="shared" si="95"/>
        <v>0.17915132117647059</v>
      </c>
      <c r="AM191" s="61"/>
      <c r="AN191" s="61" t="s">
        <v>82</v>
      </c>
      <c r="AO191" s="61"/>
      <c r="AP191" s="61"/>
      <c r="AQ191" s="68"/>
      <c r="AR191" s="69"/>
      <c r="AS191" s="70"/>
    </row>
    <row r="192" spans="1:45" ht="168" customHeight="1" x14ac:dyDescent="0.25">
      <c r="A192" s="71" t="s">
        <v>557</v>
      </c>
      <c r="B192" s="87" t="s">
        <v>558</v>
      </c>
      <c r="C192" s="124">
        <v>0</v>
      </c>
      <c r="D192" s="124">
        <v>1</v>
      </c>
      <c r="E192" s="74">
        <v>0</v>
      </c>
      <c r="F192" s="74">
        <v>2</v>
      </c>
      <c r="G192" s="74"/>
      <c r="H192" s="74"/>
      <c r="I192" s="76" t="s">
        <v>155</v>
      </c>
      <c r="J192" s="76">
        <f>IF(F192/D192&gt;=100%,100%,F192/D192)</f>
        <v>1</v>
      </c>
      <c r="K192" s="614" t="s">
        <v>1510</v>
      </c>
      <c r="L192" s="375">
        <v>44925</v>
      </c>
      <c r="M192" s="780" t="s">
        <v>1399</v>
      </c>
      <c r="N192" s="781"/>
      <c r="O192" s="77" t="s">
        <v>1653</v>
      </c>
      <c r="P192" s="781" t="s">
        <v>1647</v>
      </c>
      <c r="Q192" s="458" t="s">
        <v>1378</v>
      </c>
      <c r="R192" s="384">
        <v>10234984.4</v>
      </c>
      <c r="S192" s="375">
        <v>44925</v>
      </c>
      <c r="T192" s="172"/>
      <c r="U192" s="72">
        <v>3</v>
      </c>
      <c r="V192" s="80">
        <f t="shared" ref="V192:V195" si="183">SUM(E192:G192)</f>
        <v>2</v>
      </c>
      <c r="W192" s="148">
        <f t="shared" ref="W192:W198" si="184">IF(V192/U192&gt;=100%,100%,V192/U192)</f>
        <v>0.66666666666666663</v>
      </c>
      <c r="X192" s="81">
        <v>0.06</v>
      </c>
      <c r="Y192" s="75">
        <v>0.1</v>
      </c>
      <c r="Z192" s="82">
        <v>100000000</v>
      </c>
      <c r="AA192" s="83"/>
      <c r="AB192" s="439">
        <v>44568776.799999997</v>
      </c>
      <c r="AC192" s="84">
        <f t="shared" si="91"/>
        <v>0.44568776799999998</v>
      </c>
      <c r="AD192" s="439">
        <v>10234984.4</v>
      </c>
      <c r="AE192" s="148">
        <f t="shared" si="99"/>
        <v>0.10234984400000001</v>
      </c>
      <c r="AF192" s="85">
        <f t="shared" si="92"/>
        <v>34333792.399999999</v>
      </c>
      <c r="AG192" s="85"/>
      <c r="AH192" s="85"/>
      <c r="AI192" s="75" t="e">
        <f t="shared" si="93"/>
        <v>#DIV/0!</v>
      </c>
      <c r="AJ192" s="82">
        <v>290000000</v>
      </c>
      <c r="AK192" s="77">
        <f t="shared" si="162"/>
        <v>44568776.799999997</v>
      </c>
      <c r="AL192" s="86">
        <f t="shared" si="95"/>
        <v>0.15368543724137931</v>
      </c>
      <c r="AM192" s="83"/>
      <c r="AN192" s="83" t="s">
        <v>82</v>
      </c>
      <c r="AO192" s="83"/>
      <c r="AP192" s="87" t="s">
        <v>201</v>
      </c>
      <c r="AQ192" s="88"/>
      <c r="AR192" s="89"/>
      <c r="AS192" s="884" t="s">
        <v>559</v>
      </c>
    </row>
    <row r="193" spans="1:45" ht="107.25" hidden="1" customHeight="1" x14ac:dyDescent="0.25">
      <c r="A193" s="71" t="s">
        <v>560</v>
      </c>
      <c r="B193" s="87" t="s">
        <v>561</v>
      </c>
      <c r="C193" s="124">
        <v>0</v>
      </c>
      <c r="D193" s="124"/>
      <c r="E193" s="74">
        <v>0</v>
      </c>
      <c r="F193" s="74"/>
      <c r="G193" s="74"/>
      <c r="H193" s="74"/>
      <c r="I193" s="76" t="s">
        <v>155</v>
      </c>
      <c r="J193" s="76"/>
      <c r="K193" s="168"/>
      <c r="L193" s="375">
        <v>44925</v>
      </c>
      <c r="M193" s="780"/>
      <c r="N193" s="781"/>
      <c r="O193" s="782"/>
      <c r="P193" s="798"/>
      <c r="Q193" s="458" t="s">
        <v>1378</v>
      </c>
      <c r="R193" s="384">
        <v>0</v>
      </c>
      <c r="S193" s="375">
        <v>44925</v>
      </c>
      <c r="T193" s="172"/>
      <c r="U193" s="72">
        <v>2</v>
      </c>
      <c r="V193" s="80">
        <f t="shared" si="183"/>
        <v>0</v>
      </c>
      <c r="W193" s="148">
        <f t="shared" si="184"/>
        <v>0</v>
      </c>
      <c r="X193" s="81">
        <v>0.02</v>
      </c>
      <c r="Y193" s="75">
        <v>0</v>
      </c>
      <c r="Z193" s="82"/>
      <c r="AA193" s="83"/>
      <c r="AB193" s="439">
        <v>0</v>
      </c>
      <c r="AC193" s="84" t="e">
        <f t="shared" si="91"/>
        <v>#DIV/0!</v>
      </c>
      <c r="AD193" s="439">
        <v>0</v>
      </c>
      <c r="AE193" s="148" t="e">
        <f t="shared" si="99"/>
        <v>#DIV/0!</v>
      </c>
      <c r="AF193" s="85">
        <f t="shared" si="92"/>
        <v>0</v>
      </c>
      <c r="AG193" s="85"/>
      <c r="AH193" s="85"/>
      <c r="AI193" s="75" t="e">
        <f t="shared" si="93"/>
        <v>#DIV/0!</v>
      </c>
      <c r="AJ193" s="82">
        <v>10000000</v>
      </c>
      <c r="AK193" s="77">
        <f t="shared" si="162"/>
        <v>0</v>
      </c>
      <c r="AL193" s="86">
        <f t="shared" si="95"/>
        <v>0</v>
      </c>
      <c r="AM193" s="83"/>
      <c r="AN193" s="83" t="s">
        <v>82</v>
      </c>
      <c r="AO193" s="83"/>
      <c r="AP193" s="94"/>
      <c r="AQ193" s="88"/>
      <c r="AR193" s="89"/>
      <c r="AS193" s="855"/>
    </row>
    <row r="194" spans="1:45" ht="176.25" customHeight="1" x14ac:dyDescent="0.25">
      <c r="A194" s="71" t="s">
        <v>562</v>
      </c>
      <c r="B194" s="87" t="s">
        <v>563</v>
      </c>
      <c r="C194" s="124">
        <v>0</v>
      </c>
      <c r="D194" s="124">
        <v>1</v>
      </c>
      <c r="E194" s="74">
        <v>0</v>
      </c>
      <c r="F194" s="136">
        <v>0</v>
      </c>
      <c r="G194" s="74"/>
      <c r="H194" s="74"/>
      <c r="I194" s="76" t="s">
        <v>155</v>
      </c>
      <c r="J194" s="76">
        <f>IF(F194/D194&gt;=100%,100%,F194/D194)</f>
        <v>0</v>
      </c>
      <c r="K194" s="624" t="s">
        <v>1581</v>
      </c>
      <c r="L194" s="375">
        <v>44925</v>
      </c>
      <c r="M194" s="780" t="s">
        <v>1399</v>
      </c>
      <c r="N194" s="781"/>
      <c r="O194" s="836"/>
      <c r="P194" s="781" t="s">
        <v>1647</v>
      </c>
      <c r="Q194" s="458" t="s">
        <v>1378</v>
      </c>
      <c r="R194" s="384">
        <v>10234984.4</v>
      </c>
      <c r="S194" s="375">
        <v>44925</v>
      </c>
      <c r="T194" s="172"/>
      <c r="U194" s="72">
        <v>3</v>
      </c>
      <c r="V194" s="80">
        <f t="shared" si="183"/>
        <v>0</v>
      </c>
      <c r="W194" s="148">
        <f t="shared" si="184"/>
        <v>0</v>
      </c>
      <c r="X194" s="81">
        <v>0.19</v>
      </c>
      <c r="Y194" s="75">
        <v>0.25</v>
      </c>
      <c r="Z194" s="82">
        <v>100000000</v>
      </c>
      <c r="AA194" s="83"/>
      <c r="AB194" s="439">
        <v>44568776.799999997</v>
      </c>
      <c r="AC194" s="84">
        <f t="shared" si="91"/>
        <v>0.44568776799999998</v>
      </c>
      <c r="AD194" s="439">
        <v>10234984.4</v>
      </c>
      <c r="AE194" s="148">
        <f t="shared" si="99"/>
        <v>0.10234984400000001</v>
      </c>
      <c r="AF194" s="85">
        <f t="shared" si="92"/>
        <v>34333792.399999999</v>
      </c>
      <c r="AG194" s="85"/>
      <c r="AH194" s="85"/>
      <c r="AI194" s="75" t="e">
        <f t="shared" si="93"/>
        <v>#DIV/0!</v>
      </c>
      <c r="AJ194" s="82">
        <v>140000000</v>
      </c>
      <c r="AK194" s="77">
        <f t="shared" si="162"/>
        <v>44568776.799999997</v>
      </c>
      <c r="AL194" s="86">
        <f t="shared" si="95"/>
        <v>0.31834840571428569</v>
      </c>
      <c r="AM194" s="83"/>
      <c r="AN194" s="83" t="s">
        <v>82</v>
      </c>
      <c r="AO194" s="83"/>
      <c r="AP194" s="94"/>
      <c r="AQ194" s="88"/>
      <c r="AR194" s="89"/>
      <c r="AS194" s="855"/>
    </row>
    <row r="195" spans="1:45" ht="58.5" hidden="1" customHeight="1" x14ac:dyDescent="0.25">
      <c r="A195" s="71" t="s">
        <v>564</v>
      </c>
      <c r="B195" s="87" t="s">
        <v>565</v>
      </c>
      <c r="C195" s="124">
        <v>0</v>
      </c>
      <c r="D195" s="124"/>
      <c r="E195" s="74">
        <v>0</v>
      </c>
      <c r="F195" s="74"/>
      <c r="G195" s="74"/>
      <c r="H195" s="826"/>
      <c r="I195" s="76" t="s">
        <v>155</v>
      </c>
      <c r="J195" s="76"/>
      <c r="K195" s="168"/>
      <c r="L195" s="375">
        <v>44925</v>
      </c>
      <c r="M195" s="780"/>
      <c r="N195" s="781"/>
      <c r="O195" s="782"/>
      <c r="P195" s="781"/>
      <c r="Q195" s="458" t="s">
        <v>1378</v>
      </c>
      <c r="R195" s="384">
        <v>0</v>
      </c>
      <c r="S195" s="375">
        <v>44925</v>
      </c>
      <c r="T195" s="172"/>
      <c r="U195" s="72">
        <v>1</v>
      </c>
      <c r="V195" s="80">
        <f t="shared" si="183"/>
        <v>0</v>
      </c>
      <c r="W195" s="148">
        <f t="shared" si="184"/>
        <v>0</v>
      </c>
      <c r="X195" s="81">
        <v>0.05</v>
      </c>
      <c r="Y195" s="75">
        <v>0</v>
      </c>
      <c r="Z195" s="82"/>
      <c r="AA195" s="83"/>
      <c r="AB195" s="439">
        <v>0</v>
      </c>
      <c r="AC195" s="84" t="e">
        <f t="shared" si="91"/>
        <v>#DIV/0!</v>
      </c>
      <c r="AD195" s="439">
        <v>0</v>
      </c>
      <c r="AE195" s="148" t="e">
        <f t="shared" si="99"/>
        <v>#DIV/0!</v>
      </c>
      <c r="AF195" s="85">
        <f t="shared" si="92"/>
        <v>0</v>
      </c>
      <c r="AG195" s="85"/>
      <c r="AH195" s="85"/>
      <c r="AI195" s="75" t="e">
        <f t="shared" si="93"/>
        <v>#DIV/0!</v>
      </c>
      <c r="AJ195" s="82">
        <v>10000000</v>
      </c>
      <c r="AK195" s="77">
        <f t="shared" si="162"/>
        <v>0</v>
      </c>
      <c r="AL195" s="86">
        <f t="shared" si="95"/>
        <v>0</v>
      </c>
      <c r="AM195" s="83"/>
      <c r="AN195" s="83" t="s">
        <v>82</v>
      </c>
      <c r="AO195" s="83"/>
      <c r="AP195" s="94"/>
      <c r="AQ195" s="88"/>
      <c r="AR195" s="89"/>
      <c r="AS195" s="855"/>
    </row>
    <row r="196" spans="1:45" ht="372.75" customHeight="1" x14ac:dyDescent="0.25">
      <c r="A196" s="71" t="s">
        <v>566</v>
      </c>
      <c r="B196" s="87" t="s">
        <v>567</v>
      </c>
      <c r="C196" s="137">
        <v>0.1</v>
      </c>
      <c r="D196" s="137">
        <v>0.3</v>
      </c>
      <c r="E196" s="75">
        <v>0.1</v>
      </c>
      <c r="F196" s="284">
        <v>0.2</v>
      </c>
      <c r="G196" s="74"/>
      <c r="H196" s="470"/>
      <c r="I196" s="76">
        <f>IF((E196+G196)/C196&gt;=100%,100%,(E196+G196)/C196)</f>
        <v>1</v>
      </c>
      <c r="J196" s="76">
        <f t="shared" ref="J196:J198" si="185">IF(F196/D196&gt;=100%,100%,F196/D196)</f>
        <v>0.66666666666666674</v>
      </c>
      <c r="K196" s="614" t="s">
        <v>1582</v>
      </c>
      <c r="L196" s="375">
        <v>44925</v>
      </c>
      <c r="M196" s="837" t="s">
        <v>1399</v>
      </c>
      <c r="N196" s="781"/>
      <c r="O196" s="836"/>
      <c r="P196" s="781" t="s">
        <v>1647</v>
      </c>
      <c r="Q196" s="458" t="s">
        <v>1378</v>
      </c>
      <c r="R196" s="384">
        <v>10234984.4</v>
      </c>
      <c r="S196" s="375">
        <v>44925</v>
      </c>
      <c r="T196" s="172"/>
      <c r="U196" s="75">
        <v>0.35</v>
      </c>
      <c r="V196" s="107">
        <f>+F196</f>
        <v>0.2</v>
      </c>
      <c r="W196" s="171">
        <f t="shared" si="184"/>
        <v>0.57142857142857151</v>
      </c>
      <c r="X196" s="81">
        <v>0.41</v>
      </c>
      <c r="Y196" s="75">
        <v>0.15</v>
      </c>
      <c r="Z196" s="82">
        <v>100000000</v>
      </c>
      <c r="AA196" s="83"/>
      <c r="AB196" s="439">
        <v>44568776.799999997</v>
      </c>
      <c r="AC196" s="84">
        <f t="shared" si="91"/>
        <v>0.44568776799999998</v>
      </c>
      <c r="AD196" s="439">
        <v>10234984.4</v>
      </c>
      <c r="AE196" s="148">
        <f t="shared" si="99"/>
        <v>0.10234984400000001</v>
      </c>
      <c r="AF196" s="85">
        <f t="shared" si="92"/>
        <v>34333792.399999999</v>
      </c>
      <c r="AG196" s="85"/>
      <c r="AH196" s="85"/>
      <c r="AI196" s="75" t="e">
        <f t="shared" si="93"/>
        <v>#DIV/0!</v>
      </c>
      <c r="AJ196" s="82">
        <v>520000000</v>
      </c>
      <c r="AK196" s="77">
        <f t="shared" si="162"/>
        <v>44568776.799999997</v>
      </c>
      <c r="AL196" s="86">
        <f t="shared" si="95"/>
        <v>8.5709186153846151E-2</v>
      </c>
      <c r="AM196" s="83"/>
      <c r="AN196" s="83" t="s">
        <v>82</v>
      </c>
      <c r="AO196" s="83"/>
      <c r="AP196" s="87" t="s">
        <v>371</v>
      </c>
      <c r="AQ196" s="88"/>
      <c r="AR196" s="89"/>
      <c r="AS196" s="855"/>
    </row>
    <row r="197" spans="1:45" ht="130.5" customHeight="1" x14ac:dyDescent="0.25">
      <c r="A197" s="301" t="s">
        <v>568</v>
      </c>
      <c r="B197" s="87" t="s">
        <v>569</v>
      </c>
      <c r="C197" s="124">
        <v>0</v>
      </c>
      <c r="D197" s="124">
        <v>1</v>
      </c>
      <c r="E197" s="74">
        <v>0</v>
      </c>
      <c r="F197" s="285">
        <v>1</v>
      </c>
      <c r="G197" s="74"/>
      <c r="H197" s="74"/>
      <c r="I197" s="76" t="s">
        <v>155</v>
      </c>
      <c r="J197" s="76">
        <f t="shared" si="185"/>
        <v>1</v>
      </c>
      <c r="K197" s="624" t="s">
        <v>1455</v>
      </c>
      <c r="L197" s="375">
        <v>44925</v>
      </c>
      <c r="M197" s="780" t="s">
        <v>1399</v>
      </c>
      <c r="N197" s="781"/>
      <c r="O197" s="77" t="s">
        <v>1653</v>
      </c>
      <c r="P197" s="781" t="s">
        <v>1647</v>
      </c>
      <c r="Q197" s="458" t="s">
        <v>1378</v>
      </c>
      <c r="R197" s="384">
        <v>10234984.4</v>
      </c>
      <c r="S197" s="375">
        <v>44925</v>
      </c>
      <c r="T197" s="172"/>
      <c r="U197" s="72">
        <v>2</v>
      </c>
      <c r="V197" s="80">
        <f t="shared" ref="V197:V198" si="186">SUM(E197:G197)</f>
        <v>1</v>
      </c>
      <c r="W197" s="148">
        <f t="shared" si="184"/>
        <v>0.5</v>
      </c>
      <c r="X197" s="81">
        <v>0.09</v>
      </c>
      <c r="Y197" s="75">
        <v>0.25</v>
      </c>
      <c r="Z197" s="82">
        <v>100000000</v>
      </c>
      <c r="AA197" s="83"/>
      <c r="AB197" s="439">
        <v>44568776.799999997</v>
      </c>
      <c r="AC197" s="84">
        <f t="shared" si="91"/>
        <v>0.44568776799999998</v>
      </c>
      <c r="AD197" s="439">
        <v>10234984.4</v>
      </c>
      <c r="AE197" s="148">
        <f t="shared" si="99"/>
        <v>0.10234984400000001</v>
      </c>
      <c r="AF197" s="85">
        <f t="shared" si="92"/>
        <v>34333792.399999999</v>
      </c>
      <c r="AG197" s="85"/>
      <c r="AH197" s="85"/>
      <c r="AI197" s="75" t="e">
        <f t="shared" si="93"/>
        <v>#DIV/0!</v>
      </c>
      <c r="AJ197" s="82">
        <v>30000000</v>
      </c>
      <c r="AK197" s="77">
        <f t="shared" si="162"/>
        <v>44568776.799999997</v>
      </c>
      <c r="AL197" s="86">
        <f t="shared" si="95"/>
        <v>1.4856258933333333</v>
      </c>
      <c r="AM197" s="83"/>
      <c r="AN197" s="83" t="s">
        <v>82</v>
      </c>
      <c r="AO197" s="83"/>
      <c r="AP197" s="87" t="s">
        <v>570</v>
      </c>
      <c r="AQ197" s="88"/>
      <c r="AR197" s="89"/>
      <c r="AS197" s="855"/>
    </row>
    <row r="198" spans="1:45" ht="82.5" customHeight="1" x14ac:dyDescent="0.25">
      <c r="A198" s="301" t="s">
        <v>571</v>
      </c>
      <c r="B198" s="87" t="s">
        <v>572</v>
      </c>
      <c r="C198" s="124">
        <v>0</v>
      </c>
      <c r="D198" s="124">
        <v>1</v>
      </c>
      <c r="E198" s="74">
        <v>0</v>
      </c>
      <c r="F198" s="285">
        <v>1</v>
      </c>
      <c r="G198" s="74"/>
      <c r="H198" s="470"/>
      <c r="I198" s="76" t="s">
        <v>155</v>
      </c>
      <c r="J198" s="76">
        <f t="shared" si="185"/>
        <v>1</v>
      </c>
      <c r="K198" s="624" t="s">
        <v>1583</v>
      </c>
      <c r="L198" s="375">
        <v>44925</v>
      </c>
      <c r="M198" s="78" t="s">
        <v>1403</v>
      </c>
      <c r="N198" s="72" t="s">
        <v>1400</v>
      </c>
      <c r="O198" s="782"/>
      <c r="P198" s="798"/>
      <c r="Q198" s="458" t="s">
        <v>1378</v>
      </c>
      <c r="R198" s="384">
        <v>10234984.4</v>
      </c>
      <c r="S198" s="375">
        <v>44925</v>
      </c>
      <c r="T198" s="172"/>
      <c r="U198" s="72">
        <v>3</v>
      </c>
      <c r="V198" s="80">
        <f t="shared" si="186"/>
        <v>1</v>
      </c>
      <c r="W198" s="148">
        <f t="shared" si="184"/>
        <v>0.33333333333333331</v>
      </c>
      <c r="X198" s="81">
        <v>0.18</v>
      </c>
      <c r="Y198" s="75">
        <v>0.25</v>
      </c>
      <c r="Z198" s="82">
        <v>100000000</v>
      </c>
      <c r="AA198" s="83"/>
      <c r="AB198" s="439">
        <v>44568776.799999997</v>
      </c>
      <c r="AC198" s="84">
        <f t="shared" si="91"/>
        <v>0.44568776799999998</v>
      </c>
      <c r="AD198" s="439">
        <v>10234984.4</v>
      </c>
      <c r="AE198" s="148">
        <f t="shared" si="99"/>
        <v>0.10234984400000001</v>
      </c>
      <c r="AF198" s="85">
        <f t="shared" si="92"/>
        <v>34333792.399999999</v>
      </c>
      <c r="AG198" s="85"/>
      <c r="AH198" s="85"/>
      <c r="AI198" s="75" t="e">
        <f t="shared" si="93"/>
        <v>#DIV/0!</v>
      </c>
      <c r="AJ198" s="82">
        <v>700000000</v>
      </c>
      <c r="AK198" s="77">
        <f t="shared" si="162"/>
        <v>44568776.799999997</v>
      </c>
      <c r="AL198" s="86">
        <f t="shared" si="95"/>
        <v>6.3669681142857135E-2</v>
      </c>
      <c r="AM198" s="83"/>
      <c r="AN198" s="83" t="s">
        <v>82</v>
      </c>
      <c r="AO198" s="83"/>
      <c r="AP198" s="87" t="s">
        <v>573</v>
      </c>
      <c r="AQ198" s="88"/>
      <c r="AR198" s="89"/>
      <c r="AS198" s="856"/>
    </row>
    <row r="199" spans="1:45" ht="78" customHeight="1" x14ac:dyDescent="0.25">
      <c r="A199" s="60" t="s">
        <v>574</v>
      </c>
      <c r="B199" s="61"/>
      <c r="C199" s="62"/>
      <c r="D199" s="62"/>
      <c r="E199" s="62"/>
      <c r="F199" s="62"/>
      <c r="G199" s="62"/>
      <c r="H199" s="62"/>
      <c r="I199" s="63">
        <f>+(I200*50%)+(I201*50%)</f>
        <v>1</v>
      </c>
      <c r="J199" s="63">
        <f>+SUMPRODUCT(J200:J202,Y200:Y202)</f>
        <v>0.5</v>
      </c>
      <c r="K199" s="60"/>
      <c r="L199" s="60"/>
      <c r="M199" s="61"/>
      <c r="N199" s="61"/>
      <c r="O199" s="61"/>
      <c r="P199" s="60"/>
      <c r="Q199" s="18"/>
      <c r="R199" s="386">
        <f>'Anexo 2 Matriz Inf Gastos'!AB176</f>
        <v>22415920</v>
      </c>
      <c r="S199" s="60"/>
      <c r="T199" s="60"/>
      <c r="U199" s="18"/>
      <c r="V199" s="65"/>
      <c r="W199" s="63">
        <f>+SUMPRODUCT(W200:W202,X200:X202)</f>
        <v>0.56000000000000005</v>
      </c>
      <c r="X199" s="63">
        <v>0.15</v>
      </c>
      <c r="Y199" s="63">
        <v>0.15</v>
      </c>
      <c r="Z199" s="61">
        <f>'Anexo 2 Matriz Inf Gastos'!Y176</f>
        <v>500000000</v>
      </c>
      <c r="AA199" s="61">
        <v>61321400</v>
      </c>
      <c r="AB199" s="386">
        <f>'Anexo 2 Matriz Inf Gastos'!Z176</f>
        <v>22415920</v>
      </c>
      <c r="AC199" s="66">
        <f t="shared" si="91"/>
        <v>4.4831839999999998E-2</v>
      </c>
      <c r="AD199" s="386">
        <f>'Anexo 2 Matriz Inf Gastos'!AA176</f>
        <v>22415920</v>
      </c>
      <c r="AE199" s="406">
        <f t="shared" si="99"/>
        <v>4.4831839999999998E-2</v>
      </c>
      <c r="AF199" s="67">
        <f t="shared" si="92"/>
        <v>0</v>
      </c>
      <c r="AG199" s="67">
        <v>60000000</v>
      </c>
      <c r="AH199" s="67">
        <v>60000000</v>
      </c>
      <c r="AI199" s="63">
        <f t="shared" si="93"/>
        <v>1</v>
      </c>
      <c r="AJ199" s="61">
        <f>SUM(AJ200:AJ202)</f>
        <v>1150000000</v>
      </c>
      <c r="AK199" s="61">
        <f t="shared" si="162"/>
        <v>83737320</v>
      </c>
      <c r="AL199" s="63">
        <f t="shared" si="95"/>
        <v>7.2815060869565212E-2</v>
      </c>
      <c r="AM199" s="61"/>
      <c r="AN199" s="61" t="s">
        <v>82</v>
      </c>
      <c r="AO199" s="61"/>
      <c r="AP199" s="61"/>
      <c r="AQ199" s="68"/>
      <c r="AR199" s="69"/>
      <c r="AS199" s="70"/>
    </row>
    <row r="200" spans="1:45" ht="55.5" hidden="1" customHeight="1" x14ac:dyDescent="0.25">
      <c r="A200" s="71" t="s">
        <v>575</v>
      </c>
      <c r="B200" s="87" t="s">
        <v>576</v>
      </c>
      <c r="C200" s="124">
        <v>1</v>
      </c>
      <c r="D200" s="124"/>
      <c r="E200" s="74">
        <v>1</v>
      </c>
      <c r="F200" s="74"/>
      <c r="G200" s="74"/>
      <c r="H200" s="74"/>
      <c r="I200" s="76">
        <f t="shared" ref="I200:I201" si="187">IF((E200+G200)/C200&gt;=100%,100%,(E200+G200)/C200)</f>
        <v>1</v>
      </c>
      <c r="J200" s="76"/>
      <c r="K200" s="483"/>
      <c r="L200" s="172"/>
      <c r="M200" s="78"/>
      <c r="N200" s="72"/>
      <c r="O200" s="77"/>
      <c r="P200" s="172"/>
      <c r="Q200" s="72"/>
      <c r="R200" s="384"/>
      <c r="S200" s="172"/>
      <c r="T200" s="172"/>
      <c r="U200" s="72">
        <v>3</v>
      </c>
      <c r="V200" s="80">
        <f t="shared" ref="V200:V202" si="188">SUM(E200:G200)</f>
        <v>1</v>
      </c>
      <c r="W200" s="148">
        <f t="shared" ref="W200:W202" si="189">IF(V200/U200&gt;=100%,100%,V200/U200)</f>
        <v>0.33333333333333331</v>
      </c>
      <c r="X200" s="81">
        <v>0.2</v>
      </c>
      <c r="Y200" s="75">
        <v>0</v>
      </c>
      <c r="Z200" s="82"/>
      <c r="AA200" s="83"/>
      <c r="AB200" s="439"/>
      <c r="AC200" s="84" t="e">
        <f t="shared" si="91"/>
        <v>#DIV/0!</v>
      </c>
      <c r="AD200" s="439"/>
      <c r="AE200" s="148" t="e">
        <f t="shared" si="99"/>
        <v>#DIV/0!</v>
      </c>
      <c r="AF200" s="85">
        <f t="shared" si="92"/>
        <v>0</v>
      </c>
      <c r="AG200" s="85"/>
      <c r="AH200" s="85"/>
      <c r="AI200" s="75" t="e">
        <f t="shared" si="93"/>
        <v>#DIV/0!</v>
      </c>
      <c r="AJ200" s="82">
        <v>170000000</v>
      </c>
      <c r="AK200" s="77">
        <f t="shared" si="162"/>
        <v>0</v>
      </c>
      <c r="AL200" s="86">
        <f t="shared" si="95"/>
        <v>0</v>
      </c>
      <c r="AM200" s="83"/>
      <c r="AN200" s="83" t="s">
        <v>82</v>
      </c>
      <c r="AO200" s="83"/>
      <c r="AP200" s="87" t="s">
        <v>201</v>
      </c>
      <c r="AQ200" s="88"/>
      <c r="AR200" s="89"/>
      <c r="AS200" s="854" t="s">
        <v>577</v>
      </c>
    </row>
    <row r="201" spans="1:45" ht="96.75" customHeight="1" x14ac:dyDescent="0.25">
      <c r="A201" s="71" t="s">
        <v>578</v>
      </c>
      <c r="B201" s="87" t="s">
        <v>579</v>
      </c>
      <c r="C201" s="124">
        <v>1</v>
      </c>
      <c r="D201" s="124">
        <v>1</v>
      </c>
      <c r="E201" s="136">
        <v>0.5</v>
      </c>
      <c r="F201" s="74">
        <v>0</v>
      </c>
      <c r="G201" s="136">
        <v>0.5</v>
      </c>
      <c r="H201" s="136"/>
      <c r="I201" s="192">
        <f t="shared" si="187"/>
        <v>1</v>
      </c>
      <c r="J201" s="76">
        <f t="shared" ref="J201:J202" si="190">IF(F201/D201&gt;=100%,100%,F201/D201)</f>
        <v>0</v>
      </c>
      <c r="K201" s="624" t="s">
        <v>1585</v>
      </c>
      <c r="L201" s="375">
        <v>44925</v>
      </c>
      <c r="M201" s="78" t="s">
        <v>1399</v>
      </c>
      <c r="N201" s="781"/>
      <c r="O201" s="836"/>
      <c r="P201" s="801" t="s">
        <v>1646</v>
      </c>
      <c r="Q201" s="458" t="s">
        <v>1378</v>
      </c>
      <c r="R201" s="384">
        <v>11207960</v>
      </c>
      <c r="S201" s="375">
        <v>44925</v>
      </c>
      <c r="T201" s="172"/>
      <c r="U201" s="72">
        <v>3</v>
      </c>
      <c r="V201" s="80">
        <f t="shared" si="188"/>
        <v>1</v>
      </c>
      <c r="W201" s="148">
        <f t="shared" si="189"/>
        <v>0.33333333333333331</v>
      </c>
      <c r="X201" s="81">
        <v>0.46</v>
      </c>
      <c r="Y201" s="75">
        <v>0.5</v>
      </c>
      <c r="Z201" s="82">
        <v>250000000</v>
      </c>
      <c r="AA201" s="83"/>
      <c r="AB201" s="439">
        <v>11207960</v>
      </c>
      <c r="AC201" s="84">
        <f t="shared" si="91"/>
        <v>4.4831839999999998E-2</v>
      </c>
      <c r="AD201" s="439">
        <v>11207960</v>
      </c>
      <c r="AE201" s="148">
        <f t="shared" si="99"/>
        <v>4.4831839999999998E-2</v>
      </c>
      <c r="AF201" s="85">
        <f t="shared" si="92"/>
        <v>0</v>
      </c>
      <c r="AG201" s="85"/>
      <c r="AH201" s="85"/>
      <c r="AI201" s="75" t="e">
        <f t="shared" si="93"/>
        <v>#DIV/0!</v>
      </c>
      <c r="AJ201" s="82">
        <v>575000000</v>
      </c>
      <c r="AK201" s="77">
        <f t="shared" si="162"/>
        <v>11207960</v>
      </c>
      <c r="AL201" s="86">
        <f t="shared" si="95"/>
        <v>1.9492104347826087E-2</v>
      </c>
      <c r="AM201" s="83"/>
      <c r="AN201" s="83" t="s">
        <v>82</v>
      </c>
      <c r="AO201" s="83"/>
      <c r="AP201" s="87" t="s">
        <v>201</v>
      </c>
      <c r="AQ201" s="88"/>
      <c r="AR201" s="89"/>
      <c r="AS201" s="855"/>
    </row>
    <row r="202" spans="1:45" ht="91.5" customHeight="1" x14ac:dyDescent="0.25">
      <c r="A202" s="71" t="s">
        <v>580</v>
      </c>
      <c r="B202" s="87" t="s">
        <v>581</v>
      </c>
      <c r="C202" s="124">
        <v>0</v>
      </c>
      <c r="D202" s="124">
        <v>1</v>
      </c>
      <c r="E202" s="74">
        <v>0</v>
      </c>
      <c r="F202" s="74">
        <v>4</v>
      </c>
      <c r="G202" s="74"/>
      <c r="H202" s="74"/>
      <c r="I202" s="76" t="s">
        <v>155</v>
      </c>
      <c r="J202" s="76">
        <f t="shared" si="190"/>
        <v>1</v>
      </c>
      <c r="K202" s="168" t="s">
        <v>582</v>
      </c>
      <c r="L202" s="375">
        <v>44925</v>
      </c>
      <c r="M202" s="780" t="s">
        <v>1399</v>
      </c>
      <c r="N202" s="781"/>
      <c r="O202" s="77" t="s">
        <v>1653</v>
      </c>
      <c r="P202" s="801" t="s">
        <v>1646</v>
      </c>
      <c r="Q202" s="458" t="s">
        <v>1378</v>
      </c>
      <c r="R202" s="384">
        <v>11207960</v>
      </c>
      <c r="S202" s="375">
        <v>44925</v>
      </c>
      <c r="T202" s="172"/>
      <c r="U202" s="72">
        <v>3</v>
      </c>
      <c r="V202" s="80">
        <f t="shared" si="188"/>
        <v>4</v>
      </c>
      <c r="W202" s="148">
        <f t="shared" si="189"/>
        <v>1</v>
      </c>
      <c r="X202" s="81">
        <v>0.34</v>
      </c>
      <c r="Y202" s="75">
        <v>0.5</v>
      </c>
      <c r="Z202" s="82">
        <v>250000000</v>
      </c>
      <c r="AA202" s="83"/>
      <c r="AB202" s="439">
        <v>11207960</v>
      </c>
      <c r="AC202" s="84">
        <f t="shared" si="91"/>
        <v>4.4831839999999998E-2</v>
      </c>
      <c r="AD202" s="439">
        <v>11207960</v>
      </c>
      <c r="AE202" s="148">
        <f t="shared" si="99"/>
        <v>4.4831839999999998E-2</v>
      </c>
      <c r="AF202" s="85">
        <f t="shared" si="92"/>
        <v>0</v>
      </c>
      <c r="AG202" s="85"/>
      <c r="AH202" s="85"/>
      <c r="AI202" s="75" t="e">
        <f t="shared" si="93"/>
        <v>#DIV/0!</v>
      </c>
      <c r="AJ202" s="82">
        <v>405000000</v>
      </c>
      <c r="AK202" s="77">
        <f t="shared" si="162"/>
        <v>11207960</v>
      </c>
      <c r="AL202" s="86">
        <f t="shared" si="95"/>
        <v>2.7673975308641977E-2</v>
      </c>
      <c r="AM202" s="83"/>
      <c r="AN202" s="83" t="s">
        <v>82</v>
      </c>
      <c r="AO202" s="83"/>
      <c r="AP202" s="94"/>
      <c r="AQ202" s="88"/>
      <c r="AR202" s="89"/>
      <c r="AS202" s="856"/>
    </row>
    <row r="203" spans="1:45" ht="80.25" customHeight="1" x14ac:dyDescent="0.25">
      <c r="A203" s="60" t="s">
        <v>583</v>
      </c>
      <c r="B203" s="61"/>
      <c r="C203" s="62"/>
      <c r="D203" s="62"/>
      <c r="E203" s="62"/>
      <c r="F203" s="62"/>
      <c r="G203" s="62"/>
      <c r="H203" s="62"/>
      <c r="I203" s="63">
        <f t="shared" ref="I203:J203" si="191">+SUMPRODUCT(I204:I207,X204:X207)</f>
        <v>1</v>
      </c>
      <c r="J203" s="63">
        <f t="shared" si="191"/>
        <v>1</v>
      </c>
      <c r="K203" s="480"/>
      <c r="L203" s="60"/>
      <c r="M203" s="61"/>
      <c r="N203" s="61"/>
      <c r="O203" s="61"/>
      <c r="P203" s="60"/>
      <c r="Q203" s="18"/>
      <c r="R203" s="386">
        <f>'Anexo 2 Matriz Inf Gastos'!AB180</f>
        <v>334100657</v>
      </c>
      <c r="S203" s="60"/>
      <c r="T203" s="60"/>
      <c r="U203" s="18"/>
      <c r="V203" s="65"/>
      <c r="W203" s="28">
        <f>+SUMPRODUCT(W204:W207,X204:X207)</f>
        <v>0.5</v>
      </c>
      <c r="X203" s="63">
        <v>0.1</v>
      </c>
      <c r="Y203" s="63">
        <v>0.1</v>
      </c>
      <c r="Z203" s="61">
        <f>'Anexo 2 Matriz Inf Gastos'!Y180</f>
        <v>400000000</v>
      </c>
      <c r="AA203" s="61">
        <v>456749342.13</v>
      </c>
      <c r="AB203" s="386">
        <f>'Anexo 2 Matriz Inf Gastos'!Z180</f>
        <v>359290394</v>
      </c>
      <c r="AC203" s="66">
        <f t="shared" si="91"/>
        <v>0.89822598499999995</v>
      </c>
      <c r="AD203" s="386">
        <f>'Anexo 2 Matriz Inf Gastos'!AA180</f>
        <v>346828019</v>
      </c>
      <c r="AE203" s="406">
        <f t="shared" si="99"/>
        <v>0.86707004750000005</v>
      </c>
      <c r="AF203" s="67">
        <f t="shared" si="92"/>
        <v>12462375</v>
      </c>
      <c r="AG203" s="67">
        <v>45850700</v>
      </c>
      <c r="AH203" s="67">
        <v>45850700</v>
      </c>
      <c r="AI203" s="63">
        <f t="shared" si="93"/>
        <v>1</v>
      </c>
      <c r="AJ203" s="61">
        <f t="shared" ref="AJ203:AK203" si="192">SUM(AJ204:AJ207)</f>
        <v>1200000000</v>
      </c>
      <c r="AK203" s="61">
        <f t="shared" si="192"/>
        <v>359290394</v>
      </c>
      <c r="AL203" s="63">
        <f t="shared" si="95"/>
        <v>0.29940866166666669</v>
      </c>
      <c r="AM203" s="61"/>
      <c r="AN203" s="61"/>
      <c r="AO203" s="61"/>
      <c r="AP203" s="61"/>
      <c r="AQ203" s="68"/>
      <c r="AR203" s="69"/>
      <c r="AS203" s="70"/>
    </row>
    <row r="204" spans="1:45" ht="101.25" customHeight="1" x14ac:dyDescent="0.25">
      <c r="A204" s="118" t="s">
        <v>584</v>
      </c>
      <c r="B204" s="87" t="s">
        <v>585</v>
      </c>
      <c r="C204" s="137">
        <v>0.4</v>
      </c>
      <c r="D204" s="137">
        <v>1</v>
      </c>
      <c r="E204" s="75">
        <v>0.2</v>
      </c>
      <c r="F204" s="75">
        <v>1</v>
      </c>
      <c r="G204" s="75">
        <v>0.2</v>
      </c>
      <c r="H204" s="492"/>
      <c r="I204" s="192">
        <f t="shared" ref="I204:I207" si="193">IF((E204+G204)/C204&gt;=100%,100%,(E204+G204)/C204)</f>
        <v>1</v>
      </c>
      <c r="J204" s="76">
        <f t="shared" ref="J204:J207" si="194">IF(F204/D204&gt;=100%,100%,F204/D204)</f>
        <v>1</v>
      </c>
      <c r="K204" s="168" t="s">
        <v>1586</v>
      </c>
      <c r="L204" s="375">
        <v>44925</v>
      </c>
      <c r="M204" s="78" t="s">
        <v>1399</v>
      </c>
      <c r="N204" s="781"/>
      <c r="O204" s="77" t="s">
        <v>1653</v>
      </c>
      <c r="P204" s="801" t="s">
        <v>1646</v>
      </c>
      <c r="Q204" s="458" t="s">
        <v>1378</v>
      </c>
      <c r="R204" s="384">
        <v>83525164.25</v>
      </c>
      <c r="S204" s="375">
        <v>44925</v>
      </c>
      <c r="T204" s="172"/>
      <c r="U204" s="75">
        <v>1</v>
      </c>
      <c r="V204" s="107">
        <f t="shared" ref="V204:V207" si="195">+F204</f>
        <v>1</v>
      </c>
      <c r="W204" s="171">
        <v>0.5</v>
      </c>
      <c r="X204" s="81">
        <v>0.3</v>
      </c>
      <c r="Y204" s="75">
        <v>0.3</v>
      </c>
      <c r="Z204" s="82">
        <v>100000000</v>
      </c>
      <c r="AA204" s="83"/>
      <c r="AB204" s="439">
        <v>89822598.5</v>
      </c>
      <c r="AC204" s="84">
        <f t="shared" si="91"/>
        <v>0.89822598499999995</v>
      </c>
      <c r="AD204" s="439">
        <v>86707004.75</v>
      </c>
      <c r="AE204" s="148">
        <f t="shared" si="99"/>
        <v>0.86707004750000005</v>
      </c>
      <c r="AF204" s="85">
        <f t="shared" si="92"/>
        <v>3115593.75</v>
      </c>
      <c r="AG204" s="85"/>
      <c r="AH204" s="85"/>
      <c r="AI204" s="75" t="e">
        <f t="shared" si="93"/>
        <v>#DIV/0!</v>
      </c>
      <c r="AJ204" s="82">
        <v>165000000</v>
      </c>
      <c r="AK204" s="77">
        <f t="shared" ref="AK204:AK207" si="196">+SUM(AA204:AB204)</f>
        <v>89822598.5</v>
      </c>
      <c r="AL204" s="86">
        <f t="shared" si="95"/>
        <v>0.5443793848484848</v>
      </c>
      <c r="AM204" s="83"/>
      <c r="AN204" s="83" t="s">
        <v>82</v>
      </c>
      <c r="AO204" s="83"/>
      <c r="AP204" s="87" t="s">
        <v>201</v>
      </c>
      <c r="AQ204" s="88"/>
      <c r="AR204" s="89"/>
      <c r="AS204" s="854" t="s">
        <v>587</v>
      </c>
    </row>
    <row r="205" spans="1:45" ht="75" customHeight="1" x14ac:dyDescent="0.25">
      <c r="A205" s="71" t="s">
        <v>588</v>
      </c>
      <c r="B205" s="87" t="s">
        <v>589</v>
      </c>
      <c r="C205" s="137">
        <v>0.9</v>
      </c>
      <c r="D205" s="137">
        <v>1</v>
      </c>
      <c r="E205" s="75">
        <v>1</v>
      </c>
      <c r="F205" s="492">
        <v>1</v>
      </c>
      <c r="G205" s="74"/>
      <c r="H205" s="74"/>
      <c r="I205" s="76">
        <f t="shared" si="193"/>
        <v>1</v>
      </c>
      <c r="J205" s="76">
        <f t="shared" si="194"/>
        <v>1</v>
      </c>
      <c r="K205" s="168" t="s">
        <v>590</v>
      </c>
      <c r="L205" s="375">
        <v>44925</v>
      </c>
      <c r="M205" s="780" t="s">
        <v>1399</v>
      </c>
      <c r="N205" s="781"/>
      <c r="O205" s="77" t="s">
        <v>1653</v>
      </c>
      <c r="P205" s="801" t="s">
        <v>1646</v>
      </c>
      <c r="Q205" s="458" t="s">
        <v>1378</v>
      </c>
      <c r="R205" s="384">
        <v>83525164.25</v>
      </c>
      <c r="S205" s="375">
        <v>44925</v>
      </c>
      <c r="T205" s="172"/>
      <c r="U205" s="75">
        <v>1</v>
      </c>
      <c r="V205" s="107">
        <f t="shared" si="195"/>
        <v>1</v>
      </c>
      <c r="W205" s="171">
        <v>0.5</v>
      </c>
      <c r="X205" s="81">
        <v>0.3</v>
      </c>
      <c r="Y205" s="75">
        <v>0.3</v>
      </c>
      <c r="Z205" s="82">
        <v>100000000</v>
      </c>
      <c r="AA205" s="83"/>
      <c r="AB205" s="439">
        <v>89822598.5</v>
      </c>
      <c r="AC205" s="84">
        <f t="shared" si="91"/>
        <v>0.89822598499999995</v>
      </c>
      <c r="AD205" s="439">
        <v>86707004.75</v>
      </c>
      <c r="AE205" s="148">
        <f t="shared" si="99"/>
        <v>0.86707004750000005</v>
      </c>
      <c r="AF205" s="85">
        <f t="shared" si="92"/>
        <v>3115593.75</v>
      </c>
      <c r="AG205" s="85"/>
      <c r="AH205" s="85"/>
      <c r="AI205" s="75" t="e">
        <f t="shared" si="93"/>
        <v>#DIV/0!</v>
      </c>
      <c r="AJ205" s="82">
        <v>165000000</v>
      </c>
      <c r="AK205" s="77">
        <f t="shared" si="196"/>
        <v>89822598.5</v>
      </c>
      <c r="AL205" s="86">
        <f t="shared" si="95"/>
        <v>0.5443793848484848</v>
      </c>
      <c r="AM205" s="83"/>
      <c r="AN205" s="83" t="s">
        <v>82</v>
      </c>
      <c r="AO205" s="83"/>
      <c r="AP205" s="94"/>
      <c r="AQ205" s="88"/>
      <c r="AR205" s="89"/>
      <c r="AS205" s="855"/>
    </row>
    <row r="206" spans="1:45" ht="55.5" customHeight="1" x14ac:dyDescent="0.25">
      <c r="A206" s="71" t="s">
        <v>591</v>
      </c>
      <c r="B206" s="87" t="s">
        <v>592</v>
      </c>
      <c r="C206" s="137">
        <v>0.7</v>
      </c>
      <c r="D206" s="137">
        <v>1</v>
      </c>
      <c r="E206" s="75">
        <v>1</v>
      </c>
      <c r="F206" s="75">
        <v>1</v>
      </c>
      <c r="G206" s="74"/>
      <c r="H206" s="74"/>
      <c r="I206" s="76">
        <f t="shared" si="193"/>
        <v>1</v>
      </c>
      <c r="J206" s="76">
        <f t="shared" si="194"/>
        <v>1</v>
      </c>
      <c r="K206" s="168" t="s">
        <v>1587</v>
      </c>
      <c r="L206" s="375">
        <v>44925</v>
      </c>
      <c r="M206" s="78" t="s">
        <v>1399</v>
      </c>
      <c r="N206" s="781"/>
      <c r="O206" s="77" t="s">
        <v>1653</v>
      </c>
      <c r="P206" s="801" t="s">
        <v>1646</v>
      </c>
      <c r="Q206" s="458" t="s">
        <v>1378</v>
      </c>
      <c r="R206" s="384">
        <v>83525164.25</v>
      </c>
      <c r="S206" s="375">
        <v>44925</v>
      </c>
      <c r="T206" s="172"/>
      <c r="U206" s="75">
        <v>1</v>
      </c>
      <c r="V206" s="107">
        <f t="shared" si="195"/>
        <v>1</v>
      </c>
      <c r="W206" s="171">
        <v>0.5</v>
      </c>
      <c r="X206" s="81">
        <v>0.2</v>
      </c>
      <c r="Y206" s="75">
        <v>0.2</v>
      </c>
      <c r="Z206" s="82">
        <v>100000000</v>
      </c>
      <c r="AA206" s="83"/>
      <c r="AB206" s="439">
        <v>89822598.5</v>
      </c>
      <c r="AC206" s="84">
        <f t="shared" si="91"/>
        <v>0.89822598499999995</v>
      </c>
      <c r="AD206" s="439">
        <v>86707004.75</v>
      </c>
      <c r="AE206" s="148">
        <f t="shared" si="99"/>
        <v>0.86707004750000005</v>
      </c>
      <c r="AF206" s="85">
        <f t="shared" si="92"/>
        <v>3115593.75</v>
      </c>
      <c r="AG206" s="85"/>
      <c r="AH206" s="85"/>
      <c r="AI206" s="75" t="e">
        <f t="shared" si="93"/>
        <v>#DIV/0!</v>
      </c>
      <c r="AJ206" s="82">
        <v>260000000</v>
      </c>
      <c r="AK206" s="77">
        <f t="shared" si="196"/>
        <v>89822598.5</v>
      </c>
      <c r="AL206" s="86">
        <f t="shared" si="95"/>
        <v>0.34547153269230768</v>
      </c>
      <c r="AM206" s="83"/>
      <c r="AN206" s="83" t="s">
        <v>82</v>
      </c>
      <c r="AO206" s="83"/>
      <c r="AP206" s="94"/>
      <c r="AQ206" s="88"/>
      <c r="AR206" s="89"/>
      <c r="AS206" s="855"/>
    </row>
    <row r="207" spans="1:45" ht="209.25" customHeight="1" x14ac:dyDescent="0.25">
      <c r="A207" s="71" t="s">
        <v>594</v>
      </c>
      <c r="B207" s="87" t="s">
        <v>595</v>
      </c>
      <c r="C207" s="137">
        <v>0.2</v>
      </c>
      <c r="D207" s="137">
        <v>0.4</v>
      </c>
      <c r="E207" s="75">
        <v>0.2</v>
      </c>
      <c r="F207" s="75">
        <v>0.4</v>
      </c>
      <c r="G207" s="74"/>
      <c r="H207" s="74"/>
      <c r="I207" s="76">
        <f t="shared" si="193"/>
        <v>1</v>
      </c>
      <c r="J207" s="76">
        <f t="shared" si="194"/>
        <v>1</v>
      </c>
      <c r="K207" s="168" t="s">
        <v>1588</v>
      </c>
      <c r="L207" s="375">
        <v>44925</v>
      </c>
      <c r="M207" s="780" t="s">
        <v>1399</v>
      </c>
      <c r="N207" s="781"/>
      <c r="O207" s="77" t="s">
        <v>1653</v>
      </c>
      <c r="P207" s="801" t="s">
        <v>1646</v>
      </c>
      <c r="Q207" s="458" t="s">
        <v>1378</v>
      </c>
      <c r="R207" s="384">
        <v>83525164.25</v>
      </c>
      <c r="S207" s="375">
        <v>44925</v>
      </c>
      <c r="T207" s="172"/>
      <c r="U207" s="75">
        <v>0.6</v>
      </c>
      <c r="V207" s="107">
        <f t="shared" si="195"/>
        <v>0.4</v>
      </c>
      <c r="W207" s="171">
        <v>0.5</v>
      </c>
      <c r="X207" s="81">
        <v>0.2</v>
      </c>
      <c r="Y207" s="75">
        <v>0.2</v>
      </c>
      <c r="Z207" s="82">
        <v>100000000</v>
      </c>
      <c r="AA207" s="83"/>
      <c r="AB207" s="439">
        <v>89822598.5</v>
      </c>
      <c r="AC207" s="84">
        <f t="shared" si="91"/>
        <v>0.89822598499999995</v>
      </c>
      <c r="AD207" s="439">
        <v>86707004.75</v>
      </c>
      <c r="AE207" s="148">
        <f t="shared" si="99"/>
        <v>0.86707004750000005</v>
      </c>
      <c r="AF207" s="85">
        <f t="shared" si="92"/>
        <v>3115593.75</v>
      </c>
      <c r="AG207" s="85"/>
      <c r="AH207" s="85"/>
      <c r="AI207" s="75" t="e">
        <f t="shared" si="93"/>
        <v>#DIV/0!</v>
      </c>
      <c r="AJ207" s="82">
        <v>610000000</v>
      </c>
      <c r="AK207" s="77">
        <f t="shared" si="196"/>
        <v>89822598.5</v>
      </c>
      <c r="AL207" s="86">
        <f t="shared" si="95"/>
        <v>0.14725016147540984</v>
      </c>
      <c r="AM207" s="83"/>
      <c r="AN207" s="83" t="s">
        <v>82</v>
      </c>
      <c r="AO207" s="83"/>
      <c r="AP207" s="94"/>
      <c r="AQ207" s="88"/>
      <c r="AR207" s="89"/>
      <c r="AS207" s="856"/>
    </row>
    <row r="208" spans="1:45" ht="46.5" customHeight="1" x14ac:dyDescent="0.25">
      <c r="A208" s="47" t="s">
        <v>596</v>
      </c>
      <c r="B208" s="53"/>
      <c r="C208" s="129"/>
      <c r="D208" s="129"/>
      <c r="E208" s="129"/>
      <c r="F208" s="129"/>
      <c r="G208" s="129"/>
      <c r="H208" s="129"/>
      <c r="I208" s="50">
        <f t="shared" ref="I208:J208" si="197">+(I209*X209)+(I216*X216)</f>
        <v>1</v>
      </c>
      <c r="J208" s="193">
        <f t="shared" si="197"/>
        <v>0.9</v>
      </c>
      <c r="K208" s="479"/>
      <c r="L208" s="47"/>
      <c r="M208" s="53"/>
      <c r="N208" s="53"/>
      <c r="O208" s="53"/>
      <c r="P208" s="47"/>
      <c r="Q208" s="174"/>
      <c r="R208" s="387">
        <f>'Anexo 2 Matriz Inf Gastos'!AB184</f>
        <v>321128254</v>
      </c>
      <c r="S208" s="47"/>
      <c r="T208" s="47"/>
      <c r="U208" s="174"/>
      <c r="V208" s="133"/>
      <c r="W208" s="193">
        <f>+(W209*X209)+(W216*X216)</f>
        <v>0.58294642857142853</v>
      </c>
      <c r="X208" s="50">
        <v>0.5</v>
      </c>
      <c r="Y208" s="50">
        <v>0.5</v>
      </c>
      <c r="Z208" s="53">
        <f>'Anexo 2 Matriz Inf Gastos'!Y184</f>
        <v>467000000</v>
      </c>
      <c r="AA208" s="53">
        <f t="shared" ref="AA208" si="198">+AA209+AA216</f>
        <v>174910500</v>
      </c>
      <c r="AB208" s="387">
        <f>'Anexo 2 Matriz Inf Gastos'!Z184</f>
        <v>429516519</v>
      </c>
      <c r="AC208" s="54">
        <f t="shared" si="91"/>
        <v>0.91973558672376876</v>
      </c>
      <c r="AD208" s="387">
        <f>'Anexo 2 Matriz Inf Gastos'!AA184</f>
        <v>372589586</v>
      </c>
      <c r="AE208" s="193">
        <f t="shared" si="99"/>
        <v>0.79783637259100637</v>
      </c>
      <c r="AF208" s="55">
        <f t="shared" si="92"/>
        <v>56926933</v>
      </c>
      <c r="AG208" s="53">
        <f t="shared" ref="AG208:AH208" si="199">+AG209+AG216</f>
        <v>0</v>
      </c>
      <c r="AH208" s="53">
        <f t="shared" si="199"/>
        <v>0</v>
      </c>
      <c r="AI208" s="50" t="e">
        <f t="shared" si="93"/>
        <v>#DIV/0!</v>
      </c>
      <c r="AJ208" s="53">
        <f t="shared" ref="AJ208:AK208" si="200">+AJ209+AJ216</f>
        <v>1700000000</v>
      </c>
      <c r="AK208" s="53">
        <f t="shared" si="200"/>
        <v>604427019</v>
      </c>
      <c r="AL208" s="50">
        <f t="shared" si="95"/>
        <v>0.35554530529411765</v>
      </c>
      <c r="AM208" s="53"/>
      <c r="AN208" s="53"/>
      <c r="AO208" s="53"/>
      <c r="AP208" s="53"/>
      <c r="AQ208" s="142"/>
      <c r="AR208" s="143"/>
      <c r="AS208" s="46"/>
    </row>
    <row r="209" spans="1:45" ht="70.5" customHeight="1" x14ac:dyDescent="0.25">
      <c r="A209" s="60" t="s">
        <v>597</v>
      </c>
      <c r="B209" s="61"/>
      <c r="C209" s="62"/>
      <c r="D209" s="62"/>
      <c r="E209" s="62"/>
      <c r="F209" s="62"/>
      <c r="G209" s="62"/>
      <c r="H209" s="62"/>
      <c r="I209" s="163">
        <f>+(I212*40%)+(I214*30%)+(I215*30%)</f>
        <v>1</v>
      </c>
      <c r="J209" s="63">
        <f>+SUMPRODUCT(J210:J215,Y210:Y215)</f>
        <v>0.8</v>
      </c>
      <c r="K209" s="480"/>
      <c r="L209" s="60"/>
      <c r="M209" s="61"/>
      <c r="N209" s="61"/>
      <c r="O209" s="61"/>
      <c r="P209" s="60" t="s">
        <v>1390</v>
      </c>
      <c r="Q209" s="18"/>
      <c r="R209" s="386">
        <f>'Anexo 2 Matriz Inf Gastos'!AB185</f>
        <v>34112880</v>
      </c>
      <c r="S209" s="60"/>
      <c r="T209" s="60"/>
      <c r="U209" s="18"/>
      <c r="V209" s="65"/>
      <c r="W209" s="28">
        <f>+SUMPRODUCT(W210:W215,X210:X215)</f>
        <v>0.50875000000000004</v>
      </c>
      <c r="X209" s="63">
        <v>0.5</v>
      </c>
      <c r="Y209" s="63">
        <v>0.5</v>
      </c>
      <c r="Z209" s="61">
        <f>'Anexo 2 Matriz Inf Gastos'!Y185</f>
        <v>100000000</v>
      </c>
      <c r="AA209" s="61">
        <v>30607500</v>
      </c>
      <c r="AB209" s="386">
        <f>'Anexo 2 Matriz Inf Gastos'!Z185</f>
        <v>88400880</v>
      </c>
      <c r="AC209" s="66">
        <f t="shared" si="91"/>
        <v>0.88400880000000004</v>
      </c>
      <c r="AD209" s="386">
        <f>'Anexo 2 Matriz Inf Gastos'!AA185</f>
        <v>34112880</v>
      </c>
      <c r="AE209" s="406">
        <f t="shared" si="99"/>
        <v>0.34112880000000001</v>
      </c>
      <c r="AF209" s="67">
        <f t="shared" si="92"/>
        <v>54288000</v>
      </c>
      <c r="AG209" s="67"/>
      <c r="AH209" s="67"/>
      <c r="AI209" s="63" t="e">
        <f t="shared" si="93"/>
        <v>#DIV/0!</v>
      </c>
      <c r="AJ209" s="61">
        <f>SUM(AJ210:AJ215)</f>
        <v>500000000</v>
      </c>
      <c r="AK209" s="61">
        <f t="shared" ref="AK209:AK220" si="201">+SUM(AA209:AB209)</f>
        <v>119008380</v>
      </c>
      <c r="AL209" s="63">
        <f t="shared" si="95"/>
        <v>0.23801675999999999</v>
      </c>
      <c r="AM209" s="61"/>
      <c r="AN209" s="61"/>
      <c r="AO209" s="61"/>
      <c r="AP209" s="61"/>
      <c r="AQ209" s="68"/>
      <c r="AR209" s="69"/>
      <c r="AS209" s="70"/>
    </row>
    <row r="210" spans="1:45" ht="46.5" hidden="1" customHeight="1" x14ac:dyDescent="0.25">
      <c r="A210" s="91" t="s">
        <v>598</v>
      </c>
      <c r="B210" s="87" t="s">
        <v>599</v>
      </c>
      <c r="C210" s="124">
        <v>0</v>
      </c>
      <c r="D210" s="124"/>
      <c r="E210" s="74">
        <v>0</v>
      </c>
      <c r="F210" s="74"/>
      <c r="G210" s="74"/>
      <c r="H210" s="74"/>
      <c r="I210" s="76" t="s">
        <v>155</v>
      </c>
      <c r="J210" s="76"/>
      <c r="K210" s="483"/>
      <c r="L210" s="172"/>
      <c r="M210" s="78"/>
      <c r="N210" s="72"/>
      <c r="O210" s="77"/>
      <c r="P210" s="172"/>
      <c r="Q210" s="72"/>
      <c r="R210" s="384"/>
      <c r="S210" s="172"/>
      <c r="T210" s="172"/>
      <c r="U210" s="72">
        <v>40</v>
      </c>
      <c r="V210" s="80">
        <f>SUM(E210:G210)</f>
        <v>0</v>
      </c>
      <c r="W210" s="148">
        <f>IF(V210/U210&gt;=100%,100%,V210/U210)</f>
        <v>0</v>
      </c>
      <c r="X210" s="81">
        <v>0.05</v>
      </c>
      <c r="Y210" s="75">
        <v>0</v>
      </c>
      <c r="Z210" s="82"/>
      <c r="AA210" s="83"/>
      <c r="AB210" s="439"/>
      <c r="AC210" s="84" t="e">
        <f t="shared" si="91"/>
        <v>#DIV/0!</v>
      </c>
      <c r="AD210" s="439"/>
      <c r="AE210" s="148" t="e">
        <f t="shared" si="99"/>
        <v>#DIV/0!</v>
      </c>
      <c r="AF210" s="85">
        <f t="shared" si="92"/>
        <v>0</v>
      </c>
      <c r="AG210" s="85"/>
      <c r="AH210" s="85"/>
      <c r="AI210" s="75" t="e">
        <f t="shared" si="93"/>
        <v>#DIV/0!</v>
      </c>
      <c r="AJ210" s="82">
        <v>99000000</v>
      </c>
      <c r="AK210" s="77">
        <f t="shared" si="201"/>
        <v>0</v>
      </c>
      <c r="AL210" s="86">
        <f t="shared" si="95"/>
        <v>0</v>
      </c>
      <c r="AM210" s="83"/>
      <c r="AN210" s="83" t="s">
        <v>72</v>
      </c>
      <c r="AO210" s="77" t="s">
        <v>100</v>
      </c>
      <c r="AP210" s="87" t="s">
        <v>201</v>
      </c>
      <c r="AQ210" s="88"/>
      <c r="AR210" s="89"/>
      <c r="AS210" s="854" t="s">
        <v>600</v>
      </c>
    </row>
    <row r="211" spans="1:45" ht="409.5" x14ac:dyDescent="0.25">
      <c r="A211" s="91" t="s">
        <v>601</v>
      </c>
      <c r="B211" s="87" t="s">
        <v>602</v>
      </c>
      <c r="C211" s="124">
        <v>0</v>
      </c>
      <c r="D211" s="124">
        <v>1</v>
      </c>
      <c r="E211" s="74">
        <v>0</v>
      </c>
      <c r="F211" s="149">
        <v>0.5</v>
      </c>
      <c r="G211" s="74"/>
      <c r="H211" s="74"/>
      <c r="I211" s="76" t="s">
        <v>155</v>
      </c>
      <c r="J211" s="75">
        <f t="shared" ref="J211:J212" si="202">IF(F211/D211&gt;=100%,100%,F211/D211)</f>
        <v>0.5</v>
      </c>
      <c r="K211" s="168" t="s">
        <v>603</v>
      </c>
      <c r="L211" s="375">
        <v>44925</v>
      </c>
      <c r="M211" s="780" t="s">
        <v>1399</v>
      </c>
      <c r="N211" s="781"/>
      <c r="O211" s="836"/>
      <c r="P211" s="801" t="s">
        <v>1648</v>
      </c>
      <c r="Q211" s="458" t="s">
        <v>1378</v>
      </c>
      <c r="R211" s="384">
        <v>6822576</v>
      </c>
      <c r="S211" s="375">
        <v>44925</v>
      </c>
      <c r="T211" s="172"/>
      <c r="U211" s="72">
        <v>1</v>
      </c>
      <c r="V211" s="80">
        <f>SUM(E211:F211)</f>
        <v>0.5</v>
      </c>
      <c r="W211" s="171">
        <f>IF(((V211/U211)/3)&gt;=100%,100%,((V211/U211)/3))</f>
        <v>0.16666666666666666</v>
      </c>
      <c r="X211" s="81">
        <v>0.15</v>
      </c>
      <c r="Y211" s="75">
        <v>0.2</v>
      </c>
      <c r="Z211" s="82">
        <v>20000000</v>
      </c>
      <c r="AA211" s="83"/>
      <c r="AB211" s="439">
        <v>17680176</v>
      </c>
      <c r="AC211" s="84">
        <f t="shared" si="91"/>
        <v>0.88400880000000004</v>
      </c>
      <c r="AD211" s="439">
        <v>6822576</v>
      </c>
      <c r="AE211" s="148">
        <f t="shared" si="99"/>
        <v>0.34112880000000001</v>
      </c>
      <c r="AF211" s="85">
        <f t="shared" si="92"/>
        <v>10857600</v>
      </c>
      <c r="AG211" s="85"/>
      <c r="AH211" s="85"/>
      <c r="AI211" s="75" t="e">
        <f t="shared" si="93"/>
        <v>#DIV/0!</v>
      </c>
      <c r="AJ211" s="82">
        <v>90000000</v>
      </c>
      <c r="AK211" s="77">
        <f t="shared" si="201"/>
        <v>17680176</v>
      </c>
      <c r="AL211" s="86">
        <f t="shared" si="95"/>
        <v>0.19644639999999999</v>
      </c>
      <c r="AM211" s="83"/>
      <c r="AN211" s="83" t="s">
        <v>72</v>
      </c>
      <c r="AO211" s="77" t="s">
        <v>101</v>
      </c>
      <c r="AP211" s="94"/>
      <c r="AQ211" s="88"/>
      <c r="AR211" s="89"/>
      <c r="AS211" s="855"/>
    </row>
    <row r="212" spans="1:45" ht="312.75" customHeight="1" x14ac:dyDescent="0.25">
      <c r="A212" s="145" t="s">
        <v>604</v>
      </c>
      <c r="B212" s="87" t="s">
        <v>605</v>
      </c>
      <c r="C212" s="124">
        <v>2</v>
      </c>
      <c r="D212" s="124">
        <v>2</v>
      </c>
      <c r="E212" s="74">
        <v>3</v>
      </c>
      <c r="F212" s="92">
        <v>3</v>
      </c>
      <c r="G212" s="74"/>
      <c r="H212" s="74"/>
      <c r="I212" s="76">
        <f>IF((E212+G212)/C212&gt;=100%,100%,(E212+G212)/C212)</f>
        <v>1</v>
      </c>
      <c r="J212" s="75">
        <f t="shared" si="202"/>
        <v>1</v>
      </c>
      <c r="K212" s="168" t="s">
        <v>1469</v>
      </c>
      <c r="L212" s="375">
        <v>44925</v>
      </c>
      <c r="M212" s="780" t="s">
        <v>1399</v>
      </c>
      <c r="N212" s="781"/>
      <c r="O212" s="77" t="s">
        <v>1653</v>
      </c>
      <c r="P212" s="801" t="s">
        <v>1649</v>
      </c>
      <c r="Q212" s="458" t="s">
        <v>1378</v>
      </c>
      <c r="R212" s="384">
        <v>6822576</v>
      </c>
      <c r="S212" s="375">
        <v>44925</v>
      </c>
      <c r="T212" s="172"/>
      <c r="U212" s="72">
        <v>8</v>
      </c>
      <c r="V212" s="80">
        <f>SUM(E212:G212)</f>
        <v>6</v>
      </c>
      <c r="W212" s="148">
        <f t="shared" ref="W212:W215" si="203">IF(V212/U212&gt;=100%,100%,V212/U212)</f>
        <v>0.75</v>
      </c>
      <c r="X212" s="81">
        <v>0.25</v>
      </c>
      <c r="Y212" s="75">
        <v>0.2</v>
      </c>
      <c r="Z212" s="82">
        <v>20000000</v>
      </c>
      <c r="AA212" s="83"/>
      <c r="AB212" s="439">
        <v>17680176</v>
      </c>
      <c r="AC212" s="84">
        <f t="shared" si="91"/>
        <v>0.88400880000000004</v>
      </c>
      <c r="AD212" s="439">
        <v>6822576</v>
      </c>
      <c r="AE212" s="148">
        <f t="shared" si="99"/>
        <v>0.34112880000000001</v>
      </c>
      <c r="AF212" s="85">
        <f t="shared" si="92"/>
        <v>10857600</v>
      </c>
      <c r="AG212" s="85"/>
      <c r="AH212" s="85"/>
      <c r="AI212" s="75" t="e">
        <f t="shared" si="93"/>
        <v>#DIV/0!</v>
      </c>
      <c r="AJ212" s="82">
        <v>110000000</v>
      </c>
      <c r="AK212" s="77">
        <f t="shared" si="201"/>
        <v>17680176</v>
      </c>
      <c r="AL212" s="86">
        <f t="shared" si="95"/>
        <v>0.16072887272727274</v>
      </c>
      <c r="AM212" s="83"/>
      <c r="AN212" s="83" t="s">
        <v>72</v>
      </c>
      <c r="AO212" s="77" t="s">
        <v>100</v>
      </c>
      <c r="AP212" s="94"/>
      <c r="AQ212" s="88"/>
      <c r="AR212" s="89"/>
      <c r="AS212" s="855"/>
    </row>
    <row r="213" spans="1:45" ht="46.5" customHeight="1" x14ac:dyDescent="0.25">
      <c r="A213" s="302" t="s">
        <v>606</v>
      </c>
      <c r="B213" s="87" t="s">
        <v>607</v>
      </c>
      <c r="C213" s="124">
        <v>0</v>
      </c>
      <c r="D213" s="124">
        <v>1</v>
      </c>
      <c r="E213" s="74">
        <v>0</v>
      </c>
      <c r="F213" s="92">
        <v>1</v>
      </c>
      <c r="G213" s="74"/>
      <c r="H213" s="74"/>
      <c r="I213" s="76">
        <v>0</v>
      </c>
      <c r="J213" s="75">
        <v>1</v>
      </c>
      <c r="K213" s="168" t="s">
        <v>1589</v>
      </c>
      <c r="L213" s="375">
        <v>44925</v>
      </c>
      <c r="M213" s="780" t="s">
        <v>1399</v>
      </c>
      <c r="N213" s="781"/>
      <c r="O213" s="77" t="s">
        <v>1653</v>
      </c>
      <c r="P213" s="801" t="s">
        <v>1650</v>
      </c>
      <c r="Q213" s="458" t="s">
        <v>1378</v>
      </c>
      <c r="R213" s="384">
        <v>6822576</v>
      </c>
      <c r="S213" s="375">
        <v>44925</v>
      </c>
      <c r="T213" s="172"/>
      <c r="U213" s="72">
        <v>1</v>
      </c>
      <c r="V213" s="80">
        <f>SUM(E213:F213)</f>
        <v>1</v>
      </c>
      <c r="W213" s="148">
        <f t="shared" si="203"/>
        <v>1</v>
      </c>
      <c r="X213" s="81">
        <v>0.1</v>
      </c>
      <c r="Y213" s="75">
        <v>0.2</v>
      </c>
      <c r="Z213" s="82">
        <v>20000000</v>
      </c>
      <c r="AA213" s="83"/>
      <c r="AB213" s="439">
        <v>17680176</v>
      </c>
      <c r="AC213" s="84">
        <f t="shared" si="91"/>
        <v>0.88400880000000004</v>
      </c>
      <c r="AD213" s="439">
        <v>6822576</v>
      </c>
      <c r="AE213" s="148">
        <f t="shared" si="99"/>
        <v>0.34112880000000001</v>
      </c>
      <c r="AF213" s="85">
        <f t="shared" si="92"/>
        <v>10857600</v>
      </c>
      <c r="AG213" s="85"/>
      <c r="AH213" s="85"/>
      <c r="AI213" s="75" t="e">
        <f t="shared" si="93"/>
        <v>#DIV/0!</v>
      </c>
      <c r="AJ213" s="82">
        <v>60000000</v>
      </c>
      <c r="AK213" s="77">
        <f t="shared" si="201"/>
        <v>17680176</v>
      </c>
      <c r="AL213" s="86">
        <f t="shared" si="95"/>
        <v>0.29466959999999998</v>
      </c>
      <c r="AM213" s="83"/>
      <c r="AN213" s="83" t="s">
        <v>72</v>
      </c>
      <c r="AO213" s="77" t="s">
        <v>101</v>
      </c>
      <c r="AP213" s="94"/>
      <c r="AQ213" s="88"/>
      <c r="AR213" s="89"/>
      <c r="AS213" s="855"/>
    </row>
    <row r="214" spans="1:45" ht="216.75" x14ac:dyDescent="0.25">
      <c r="A214" s="71" t="s">
        <v>609</v>
      </c>
      <c r="B214" s="87" t="s">
        <v>610</v>
      </c>
      <c r="C214" s="124">
        <v>1</v>
      </c>
      <c r="D214" s="124">
        <v>1</v>
      </c>
      <c r="E214" s="74">
        <v>1</v>
      </c>
      <c r="F214" s="149">
        <v>0.5</v>
      </c>
      <c r="G214" s="74"/>
      <c r="H214" s="74"/>
      <c r="I214" s="76">
        <f t="shared" ref="I214:I215" si="204">IF((E214+G214)/C214&gt;=100%,100%,(E214+G214)/C214)</f>
        <v>1</v>
      </c>
      <c r="J214" s="75">
        <f t="shared" ref="J214:J215" si="205">IF(F214/D214&gt;=100%,100%,F214/D214)</f>
        <v>0.5</v>
      </c>
      <c r="K214" s="168" t="s">
        <v>611</v>
      </c>
      <c r="L214" s="375">
        <v>44925</v>
      </c>
      <c r="M214" s="780" t="s">
        <v>1399</v>
      </c>
      <c r="N214" s="781"/>
      <c r="O214" s="836"/>
      <c r="P214" s="801" t="s">
        <v>1651</v>
      </c>
      <c r="Q214" s="458" t="s">
        <v>1378</v>
      </c>
      <c r="R214" s="384">
        <v>6822576</v>
      </c>
      <c r="S214" s="375">
        <v>44925</v>
      </c>
      <c r="T214" s="172"/>
      <c r="U214" s="72">
        <v>1</v>
      </c>
      <c r="V214" s="113">
        <f t="shared" ref="V214:V215" si="206">SUM(E214:G214)/4</f>
        <v>0.375</v>
      </c>
      <c r="W214" s="171">
        <f t="shared" si="203"/>
        <v>0.375</v>
      </c>
      <c r="X214" s="81">
        <v>0.23</v>
      </c>
      <c r="Y214" s="75">
        <v>0.2</v>
      </c>
      <c r="Z214" s="82">
        <v>20000000</v>
      </c>
      <c r="AA214" s="83"/>
      <c r="AB214" s="439">
        <v>17680176</v>
      </c>
      <c r="AC214" s="84">
        <f t="shared" si="91"/>
        <v>0.88400880000000004</v>
      </c>
      <c r="AD214" s="439">
        <v>6822576</v>
      </c>
      <c r="AE214" s="148">
        <f t="shared" si="99"/>
        <v>0.34112880000000001</v>
      </c>
      <c r="AF214" s="85">
        <f t="shared" si="92"/>
        <v>10857600</v>
      </c>
      <c r="AG214" s="85"/>
      <c r="AH214" s="85"/>
      <c r="AI214" s="75" t="e">
        <f t="shared" si="93"/>
        <v>#DIV/0!</v>
      </c>
      <c r="AJ214" s="82">
        <v>81000000</v>
      </c>
      <c r="AK214" s="77">
        <f t="shared" si="201"/>
        <v>17680176</v>
      </c>
      <c r="AL214" s="86">
        <f t="shared" si="95"/>
        <v>0.21827377777777779</v>
      </c>
      <c r="AM214" s="83"/>
      <c r="AN214" s="83" t="s">
        <v>72</v>
      </c>
      <c r="AO214" s="77" t="s">
        <v>101</v>
      </c>
      <c r="AP214" s="87" t="s">
        <v>201</v>
      </c>
      <c r="AQ214" s="88"/>
      <c r="AR214" s="89"/>
      <c r="AS214" s="856"/>
    </row>
    <row r="215" spans="1:45" ht="59.25" customHeight="1" x14ac:dyDescent="0.25">
      <c r="A215" s="71" t="s">
        <v>612</v>
      </c>
      <c r="B215" s="87" t="s">
        <v>613</v>
      </c>
      <c r="C215" s="124">
        <v>1</v>
      </c>
      <c r="D215" s="124">
        <v>1</v>
      </c>
      <c r="E215" s="74">
        <v>1</v>
      </c>
      <c r="F215" s="92">
        <v>1</v>
      </c>
      <c r="G215" s="74"/>
      <c r="H215" s="74"/>
      <c r="I215" s="76">
        <f t="shared" si="204"/>
        <v>1</v>
      </c>
      <c r="J215" s="75">
        <f t="shared" si="205"/>
        <v>1</v>
      </c>
      <c r="K215" s="168" t="s">
        <v>614</v>
      </c>
      <c r="L215" s="375">
        <v>44925</v>
      </c>
      <c r="M215" s="78" t="s">
        <v>1403</v>
      </c>
      <c r="N215" s="72"/>
      <c r="O215" s="77"/>
      <c r="P215" s="172"/>
      <c r="Q215" s="458" t="s">
        <v>1378</v>
      </c>
      <c r="R215" s="384">
        <v>6822576</v>
      </c>
      <c r="S215" s="375">
        <v>44925</v>
      </c>
      <c r="T215" s="172"/>
      <c r="U215" s="72">
        <v>1</v>
      </c>
      <c r="V215" s="113">
        <f t="shared" si="206"/>
        <v>0.5</v>
      </c>
      <c r="W215" s="171">
        <f t="shared" si="203"/>
        <v>0.5</v>
      </c>
      <c r="X215" s="81">
        <v>0.22</v>
      </c>
      <c r="Y215" s="75">
        <v>0.2</v>
      </c>
      <c r="Z215" s="82">
        <v>20000000</v>
      </c>
      <c r="AA215" s="83"/>
      <c r="AB215" s="439">
        <v>17680176</v>
      </c>
      <c r="AC215" s="84">
        <f t="shared" si="91"/>
        <v>0.88400880000000004</v>
      </c>
      <c r="AD215" s="439">
        <v>6822576</v>
      </c>
      <c r="AE215" s="148">
        <f t="shared" si="99"/>
        <v>0.34112880000000001</v>
      </c>
      <c r="AF215" s="85">
        <f t="shared" si="92"/>
        <v>10857600</v>
      </c>
      <c r="AG215" s="85"/>
      <c r="AH215" s="85"/>
      <c r="AI215" s="75" t="e">
        <f t="shared" si="93"/>
        <v>#DIV/0!</v>
      </c>
      <c r="AJ215" s="82">
        <v>60000000</v>
      </c>
      <c r="AK215" s="77">
        <f t="shared" si="201"/>
        <v>17680176</v>
      </c>
      <c r="AL215" s="86">
        <f t="shared" si="95"/>
        <v>0.29466959999999998</v>
      </c>
      <c r="AM215" s="83"/>
      <c r="AN215" s="83" t="s">
        <v>72</v>
      </c>
      <c r="AO215" s="77"/>
      <c r="AP215" s="87" t="s">
        <v>201</v>
      </c>
      <c r="AQ215" s="88"/>
      <c r="AR215" s="89"/>
      <c r="AS215" s="194" t="s">
        <v>496</v>
      </c>
    </row>
    <row r="216" spans="1:45" s="298" customFormat="1" ht="72" customHeight="1" x14ac:dyDescent="0.25">
      <c r="A216" s="286" t="s">
        <v>615</v>
      </c>
      <c r="B216" s="287"/>
      <c r="C216" s="288"/>
      <c r="D216" s="288"/>
      <c r="E216" s="288"/>
      <c r="F216" s="289"/>
      <c r="G216" s="288"/>
      <c r="H216" s="288"/>
      <c r="I216" s="290">
        <f>+SUMPRODUCT(I217:I220,Y217:Y220)</f>
        <v>1</v>
      </c>
      <c r="J216" s="465">
        <f>+SUMPRODUCT(J217:J220,Y217:Y220)</f>
        <v>1</v>
      </c>
      <c r="K216" s="480"/>
      <c r="L216" s="286"/>
      <c r="M216" s="287"/>
      <c r="N216" s="287"/>
      <c r="O216" s="287"/>
      <c r="P216" s="286" t="s">
        <v>1397</v>
      </c>
      <c r="Q216" s="291"/>
      <c r="R216" s="393">
        <f>'Anexo 2 Matriz Inf Gastos'!AB189</f>
        <v>287015374</v>
      </c>
      <c r="S216" s="286"/>
      <c r="T216" s="286"/>
      <c r="U216" s="291"/>
      <c r="V216" s="292"/>
      <c r="W216" s="290">
        <f>+SUMPRODUCT(W217:W220,X217:X220)</f>
        <v>0.65714285714285714</v>
      </c>
      <c r="X216" s="290">
        <v>0.5</v>
      </c>
      <c r="Y216" s="290">
        <v>0.5</v>
      </c>
      <c r="Z216" s="287">
        <f>'Anexo 2 Matriz Inf Gastos'!Y189</f>
        <v>367000000</v>
      </c>
      <c r="AA216" s="287">
        <v>144303000</v>
      </c>
      <c r="AB216" s="393">
        <f>'Anexo 2 Matriz Inf Gastos'!Z189</f>
        <v>341115639</v>
      </c>
      <c r="AC216" s="293">
        <f t="shared" si="91"/>
        <v>0.92947040599455044</v>
      </c>
      <c r="AD216" s="393">
        <f>'Anexo 2 Matriz Inf Gastos'!AA189</f>
        <v>338476706</v>
      </c>
      <c r="AE216" s="408">
        <f t="shared" si="99"/>
        <v>0.92227985286103542</v>
      </c>
      <c r="AF216" s="294">
        <f t="shared" si="92"/>
        <v>2638933</v>
      </c>
      <c r="AG216" s="294"/>
      <c r="AH216" s="294"/>
      <c r="AI216" s="290" t="e">
        <f t="shared" si="93"/>
        <v>#DIV/0!</v>
      </c>
      <c r="AJ216" s="287">
        <f>SUM(AJ217:AJ220)</f>
        <v>1200000000</v>
      </c>
      <c r="AK216" s="287">
        <f t="shared" si="201"/>
        <v>485418639</v>
      </c>
      <c r="AL216" s="290">
        <f t="shared" si="95"/>
        <v>0.4045155325</v>
      </c>
      <c r="AM216" s="287"/>
      <c r="AN216" s="287"/>
      <c r="AO216" s="287"/>
      <c r="AP216" s="287"/>
      <c r="AQ216" s="295"/>
      <c r="AR216" s="296"/>
      <c r="AS216" s="297"/>
    </row>
    <row r="217" spans="1:45" ht="82.5" customHeight="1" x14ac:dyDescent="0.25">
      <c r="A217" s="71" t="s">
        <v>616</v>
      </c>
      <c r="B217" s="87" t="s">
        <v>617</v>
      </c>
      <c r="C217" s="124">
        <v>1</v>
      </c>
      <c r="D217" s="124">
        <v>2</v>
      </c>
      <c r="E217" s="74">
        <v>1</v>
      </c>
      <c r="F217" s="92">
        <v>2</v>
      </c>
      <c r="G217" s="74"/>
      <c r="H217" s="74"/>
      <c r="I217" s="76">
        <f t="shared" ref="I217:I220" si="207">IF((E217+G217)/C217&gt;=100%,100%,(E217+G217)/C217)</f>
        <v>1</v>
      </c>
      <c r="J217" s="76">
        <f t="shared" ref="J217:J220" si="208">IF(F217/D217&gt;=100%,100%,F217/D217)</f>
        <v>1</v>
      </c>
      <c r="K217" s="168" t="s">
        <v>1590</v>
      </c>
      <c r="L217" s="375">
        <v>44925</v>
      </c>
      <c r="M217" s="802" t="s">
        <v>1399</v>
      </c>
      <c r="N217" s="801"/>
      <c r="O217" s="77" t="s">
        <v>1653</v>
      </c>
      <c r="P217" s="801" t="s">
        <v>1652</v>
      </c>
      <c r="Q217" s="458" t="s">
        <v>1378</v>
      </c>
      <c r="R217" s="384">
        <v>7175384.3500000006</v>
      </c>
      <c r="S217" s="375">
        <v>44925</v>
      </c>
      <c r="T217" s="172"/>
      <c r="U217" s="72">
        <v>7</v>
      </c>
      <c r="V217" s="80">
        <f>SUM(E217:G217)</f>
        <v>3</v>
      </c>
      <c r="W217" s="148">
        <f t="shared" ref="W217:W220" si="209">IF(V217/U217&gt;=100%,100%,V217/U217)</f>
        <v>0.42857142857142855</v>
      </c>
      <c r="X217" s="81">
        <v>0.25</v>
      </c>
      <c r="Y217" s="75">
        <v>0.25</v>
      </c>
      <c r="Z217" s="82">
        <v>9175000</v>
      </c>
      <c r="AA217" s="83"/>
      <c r="AB217" s="439">
        <v>8527890.9749999996</v>
      </c>
      <c r="AC217" s="84">
        <f t="shared" si="91"/>
        <v>0.92947040599455033</v>
      </c>
      <c r="AD217" s="439">
        <v>8461917.6500000004</v>
      </c>
      <c r="AE217" s="148">
        <f t="shared" si="99"/>
        <v>0.92227985286103542</v>
      </c>
      <c r="AF217" s="85">
        <f t="shared" si="92"/>
        <v>65973.324999999255</v>
      </c>
      <c r="AG217" s="85"/>
      <c r="AH217" s="85"/>
      <c r="AI217" s="75" t="e">
        <f t="shared" si="93"/>
        <v>#DIV/0!</v>
      </c>
      <c r="AJ217" s="82">
        <v>85000000</v>
      </c>
      <c r="AK217" s="77">
        <f t="shared" si="201"/>
        <v>8527890.9749999996</v>
      </c>
      <c r="AL217" s="86">
        <f t="shared" si="95"/>
        <v>0.10032812911764706</v>
      </c>
      <c r="AM217" s="83"/>
      <c r="AN217" s="83" t="s">
        <v>72</v>
      </c>
      <c r="AO217" s="83"/>
      <c r="AP217" s="87" t="s">
        <v>219</v>
      </c>
      <c r="AQ217" s="88"/>
      <c r="AR217" s="89"/>
      <c r="AS217" s="194" t="s">
        <v>619</v>
      </c>
    </row>
    <row r="218" spans="1:45" ht="74.25" customHeight="1" x14ac:dyDescent="0.25">
      <c r="A218" s="71" t="s">
        <v>620</v>
      </c>
      <c r="B218" s="87" t="s">
        <v>621</v>
      </c>
      <c r="C218" s="124">
        <v>1</v>
      </c>
      <c r="D218" s="124">
        <v>1</v>
      </c>
      <c r="E218" s="74">
        <v>1</v>
      </c>
      <c r="F218" s="92">
        <v>3</v>
      </c>
      <c r="G218" s="74"/>
      <c r="H218" s="74"/>
      <c r="I218" s="76">
        <f t="shared" si="207"/>
        <v>1</v>
      </c>
      <c r="J218" s="76">
        <f t="shared" si="208"/>
        <v>1</v>
      </c>
      <c r="K218" s="168" t="s">
        <v>1591</v>
      </c>
      <c r="L218" s="375">
        <v>44925</v>
      </c>
      <c r="M218" s="780" t="s">
        <v>1399</v>
      </c>
      <c r="N218" s="781"/>
      <c r="O218" s="784" t="s">
        <v>1653</v>
      </c>
      <c r="P218" s="781" t="s">
        <v>1652</v>
      </c>
      <c r="Q218" s="458" t="s">
        <v>1378</v>
      </c>
      <c r="R218" s="384">
        <v>43052306.100000001</v>
      </c>
      <c r="S218" s="375">
        <v>44925</v>
      </c>
      <c r="T218" s="172"/>
      <c r="U218" s="72">
        <v>1</v>
      </c>
      <c r="V218" s="113">
        <f t="shared" ref="V218:V220" si="210">SUM(E218:G218)/4</f>
        <v>1</v>
      </c>
      <c r="W218" s="171">
        <f t="shared" si="209"/>
        <v>1</v>
      </c>
      <c r="X218" s="81">
        <v>0.15</v>
      </c>
      <c r="Y218" s="75">
        <v>0.15</v>
      </c>
      <c r="Z218" s="82">
        <v>55050000</v>
      </c>
      <c r="AA218" s="83"/>
      <c r="AB218" s="439">
        <v>51167345.850000001</v>
      </c>
      <c r="AC218" s="84">
        <f t="shared" si="91"/>
        <v>0.92947040599455044</v>
      </c>
      <c r="AD218" s="439">
        <v>50771505.899999999</v>
      </c>
      <c r="AE218" s="148">
        <f t="shared" si="99"/>
        <v>0.92227985286103542</v>
      </c>
      <c r="AF218" s="85">
        <f t="shared" si="92"/>
        <v>395839.95000000298</v>
      </c>
      <c r="AG218" s="85"/>
      <c r="AH218" s="85"/>
      <c r="AI218" s="75" t="e">
        <f t="shared" si="93"/>
        <v>#DIV/0!</v>
      </c>
      <c r="AJ218" s="82">
        <v>150000000</v>
      </c>
      <c r="AK218" s="77">
        <f t="shared" si="201"/>
        <v>51167345.850000001</v>
      </c>
      <c r="AL218" s="86">
        <f t="shared" si="95"/>
        <v>0.34111563900000003</v>
      </c>
      <c r="AM218" s="83"/>
      <c r="AN218" s="83" t="s">
        <v>72</v>
      </c>
      <c r="AO218" s="83"/>
      <c r="AP218" s="94"/>
      <c r="AQ218" s="88"/>
      <c r="AR218" s="89"/>
      <c r="AS218" s="854" t="s">
        <v>534</v>
      </c>
    </row>
    <row r="219" spans="1:45" ht="53.25" customHeight="1" x14ac:dyDescent="0.25">
      <c r="A219" s="71" t="s">
        <v>622</v>
      </c>
      <c r="B219" s="303" t="s">
        <v>623</v>
      </c>
      <c r="C219" s="124">
        <v>1</v>
      </c>
      <c r="D219" s="124">
        <v>1</v>
      </c>
      <c r="E219" s="74">
        <v>1</v>
      </c>
      <c r="F219" s="92">
        <v>1</v>
      </c>
      <c r="G219" s="74"/>
      <c r="H219" s="74"/>
      <c r="I219" s="76">
        <f t="shared" si="207"/>
        <v>1</v>
      </c>
      <c r="J219" s="76">
        <f t="shared" si="208"/>
        <v>1</v>
      </c>
      <c r="K219" s="168" t="s">
        <v>1419</v>
      </c>
      <c r="L219" s="375">
        <v>44925</v>
      </c>
      <c r="M219" s="780" t="s">
        <v>1399</v>
      </c>
      <c r="N219" s="781"/>
      <c r="O219" s="784" t="s">
        <v>1653</v>
      </c>
      <c r="P219" s="781" t="s">
        <v>1652</v>
      </c>
      <c r="Q219" s="458" t="s">
        <v>1378</v>
      </c>
      <c r="R219" s="384">
        <v>222436914.84999999</v>
      </c>
      <c r="S219" s="375">
        <v>44925</v>
      </c>
      <c r="T219" s="172"/>
      <c r="U219" s="72">
        <v>1</v>
      </c>
      <c r="V219" s="113">
        <f t="shared" si="210"/>
        <v>0.5</v>
      </c>
      <c r="W219" s="171">
        <f t="shared" si="209"/>
        <v>0.5</v>
      </c>
      <c r="X219" s="81">
        <v>0.4</v>
      </c>
      <c r="Y219" s="75">
        <v>0.4</v>
      </c>
      <c r="Z219" s="82">
        <v>284425000</v>
      </c>
      <c r="AA219" s="83"/>
      <c r="AB219" s="439">
        <v>264364620.22500002</v>
      </c>
      <c r="AC219" s="84">
        <f t="shared" si="91"/>
        <v>0.92947040599455044</v>
      </c>
      <c r="AD219" s="439">
        <v>262319447.15000001</v>
      </c>
      <c r="AE219" s="148">
        <f t="shared" si="99"/>
        <v>0.92227985286103542</v>
      </c>
      <c r="AF219" s="85">
        <f t="shared" si="92"/>
        <v>2045173.0750000179</v>
      </c>
      <c r="AG219" s="85"/>
      <c r="AH219" s="85"/>
      <c r="AI219" s="75" t="e">
        <f t="shared" si="93"/>
        <v>#DIV/0!</v>
      </c>
      <c r="AJ219" s="82">
        <v>900000000</v>
      </c>
      <c r="AK219" s="77">
        <f t="shared" si="201"/>
        <v>264364620.22500002</v>
      </c>
      <c r="AL219" s="86">
        <f t="shared" si="95"/>
        <v>0.29373846691666672</v>
      </c>
      <c r="AM219" s="83"/>
      <c r="AN219" s="83" t="s">
        <v>72</v>
      </c>
      <c r="AO219" s="83"/>
      <c r="AP219" s="94"/>
      <c r="AQ219" s="88"/>
      <c r="AR219" s="89"/>
      <c r="AS219" s="856"/>
    </row>
    <row r="220" spans="1:45" ht="46.5" customHeight="1" thickBot="1" x14ac:dyDescent="0.3">
      <c r="A220" s="71" t="s">
        <v>624</v>
      </c>
      <c r="B220" s="87" t="s">
        <v>625</v>
      </c>
      <c r="C220" s="137">
        <v>1</v>
      </c>
      <c r="D220" s="137">
        <v>1</v>
      </c>
      <c r="E220" s="75">
        <v>1</v>
      </c>
      <c r="F220" s="74">
        <v>100</v>
      </c>
      <c r="G220" s="74"/>
      <c r="H220" s="74"/>
      <c r="I220" s="76">
        <f t="shared" si="207"/>
        <v>1</v>
      </c>
      <c r="J220" s="76">
        <f t="shared" si="208"/>
        <v>1</v>
      </c>
      <c r="K220" s="168" t="s">
        <v>626</v>
      </c>
      <c r="L220" s="375">
        <v>44925</v>
      </c>
      <c r="M220" s="780" t="s">
        <v>1403</v>
      </c>
      <c r="N220" s="72" t="s">
        <v>1400</v>
      </c>
      <c r="O220" s="782"/>
      <c r="P220" s="798"/>
      <c r="Q220" s="458" t="s">
        <v>1378</v>
      </c>
      <c r="R220" s="384">
        <v>14350768.700000001</v>
      </c>
      <c r="S220" s="375">
        <v>44925</v>
      </c>
      <c r="T220" s="172"/>
      <c r="U220" s="75">
        <v>1</v>
      </c>
      <c r="V220" s="107">
        <f t="shared" si="210"/>
        <v>25.25</v>
      </c>
      <c r="W220" s="171">
        <f t="shared" si="209"/>
        <v>1</v>
      </c>
      <c r="X220" s="81">
        <v>0.2</v>
      </c>
      <c r="Y220" s="75">
        <v>0.2</v>
      </c>
      <c r="Z220" s="195">
        <v>18350000</v>
      </c>
      <c r="AA220" s="83"/>
      <c r="AB220" s="439">
        <v>17055781.949999999</v>
      </c>
      <c r="AC220" s="84">
        <f t="shared" si="91"/>
        <v>0.92947040599455033</v>
      </c>
      <c r="AD220" s="439">
        <v>16923835.300000001</v>
      </c>
      <c r="AE220" s="148">
        <f t="shared" si="99"/>
        <v>0.92227985286103542</v>
      </c>
      <c r="AF220" s="85">
        <f t="shared" si="92"/>
        <v>131946.64999999851</v>
      </c>
      <c r="AG220" s="85"/>
      <c r="AH220" s="85"/>
      <c r="AI220" s="75" t="e">
        <f t="shared" si="93"/>
        <v>#DIV/0!</v>
      </c>
      <c r="AJ220" s="82">
        <v>65000000</v>
      </c>
      <c r="AK220" s="77">
        <f t="shared" si="201"/>
        <v>17055781.949999999</v>
      </c>
      <c r="AL220" s="86">
        <f t="shared" si="95"/>
        <v>0.26239664538461538</v>
      </c>
      <c r="AM220" s="83"/>
      <c r="AN220" s="83" t="s">
        <v>72</v>
      </c>
      <c r="AO220" s="83"/>
      <c r="AP220" s="87" t="s">
        <v>201</v>
      </c>
      <c r="AQ220" s="196"/>
      <c r="AR220" s="197"/>
      <c r="AS220" s="194" t="s">
        <v>627</v>
      </c>
    </row>
    <row r="221" spans="1:45" ht="26.25" customHeight="1" thickBot="1" x14ac:dyDescent="0.3">
      <c r="A221" s="857" t="s">
        <v>628</v>
      </c>
      <c r="B221" s="858"/>
      <c r="C221" s="198"/>
      <c r="D221" s="198"/>
      <c r="E221" s="198"/>
      <c r="F221" s="198"/>
      <c r="G221" s="198"/>
      <c r="H221" s="198"/>
      <c r="I221" s="199">
        <f>(I6*X6)+(I64*X64)+(I123*X123)+(I138*X138)+(I157*X157)</f>
        <v>0.97203333333333319</v>
      </c>
      <c r="J221" s="199">
        <f>+J6*Y6+J64*Y64+J123*Y123+J138*Y138+J157*Y157</f>
        <v>0.82411528571428572</v>
      </c>
      <c r="K221" s="486"/>
      <c r="L221" s="198"/>
      <c r="M221" s="198"/>
      <c r="N221" s="198"/>
      <c r="O221" s="198"/>
      <c r="P221" s="198"/>
      <c r="Q221" s="198"/>
      <c r="R221" s="394">
        <f>R6+R64+R123+R138+R157</f>
        <v>35708894023.690002</v>
      </c>
      <c r="S221" s="198"/>
      <c r="T221" s="200"/>
      <c r="U221" s="198"/>
      <c r="V221" s="198"/>
      <c r="W221" s="201">
        <f>+(W6*X6)+(W64*X64)+(W123*X123)+(W138*X138)+(W157*X157)</f>
        <v>0.54920645900928167</v>
      </c>
      <c r="X221" s="200"/>
      <c r="Y221" s="200"/>
      <c r="Z221" s="202">
        <f t="shared" ref="Z221:AB221" si="211">+Z6+Z64+Z123+Z138+Z157</f>
        <v>81718826274</v>
      </c>
      <c r="AA221" s="203">
        <f t="shared" si="211"/>
        <v>11158677718.630001</v>
      </c>
      <c r="AB221" s="440">
        <f t="shared" si="211"/>
        <v>76297505718.459991</v>
      </c>
      <c r="AC221" s="204">
        <f t="shared" si="91"/>
        <v>0.93365885435795992</v>
      </c>
      <c r="AD221" s="440">
        <f>+AD6+AD64+AD123+AD138+AD157</f>
        <v>36111181906.690002</v>
      </c>
      <c r="AE221" s="400">
        <f t="shared" si="99"/>
        <v>0.44189550380484705</v>
      </c>
      <c r="AF221" s="205">
        <f t="shared" si="92"/>
        <v>40186323811.769989</v>
      </c>
      <c r="AG221" s="206">
        <f t="shared" ref="AG221:AH221" si="212">+AG6+AG64+AG123+AG138+AG157</f>
        <v>4276949985</v>
      </c>
      <c r="AH221" s="206">
        <f t="shared" si="212"/>
        <v>3239666786</v>
      </c>
      <c r="AI221" s="207">
        <f t="shared" si="93"/>
        <v>0.7574712814884601</v>
      </c>
      <c r="AJ221" s="206">
        <f t="shared" ref="AJ221:AK221" si="213">+AJ6+AJ64+AJ123+AJ138+AJ157</f>
        <v>87722879484.459991</v>
      </c>
      <c r="AK221" s="206">
        <f t="shared" si="213"/>
        <v>86547068294.960007</v>
      </c>
      <c r="AL221" s="208">
        <f t="shared" si="95"/>
        <v>0.98659629966081674</v>
      </c>
      <c r="AM221" s="209"/>
      <c r="AN221" s="210"/>
      <c r="AO221" s="210"/>
      <c r="AP221" s="210"/>
      <c r="AQ221" s="211"/>
      <c r="AR221" s="211"/>
      <c r="AS221" s="70"/>
    </row>
    <row r="222" spans="1:45" ht="12.75" customHeight="1" x14ac:dyDescent="0.25">
      <c r="A222" s="859" t="s">
        <v>629</v>
      </c>
      <c r="B222" s="860"/>
      <c r="C222" s="860"/>
      <c r="D222" s="860"/>
      <c r="E222" s="860"/>
      <c r="F222" s="860"/>
      <c r="G222" s="860"/>
      <c r="H222" s="860"/>
      <c r="I222" s="860"/>
      <c r="J222" s="860"/>
      <c r="K222" s="860"/>
      <c r="L222" s="860"/>
      <c r="M222" s="860"/>
      <c r="N222" s="860"/>
      <c r="O222" s="860"/>
      <c r="P222" s="860"/>
      <c r="Q222" s="860"/>
      <c r="R222" s="860"/>
      <c r="S222" s="860"/>
      <c r="T222" s="860"/>
      <c r="U222" s="860"/>
      <c r="V222" s="860"/>
      <c r="W222" s="860"/>
      <c r="X222" s="860"/>
      <c r="Y222" s="860"/>
      <c r="Z222" s="860"/>
      <c r="AA222" s="860"/>
      <c r="AB222" s="860"/>
      <c r="AC222" s="860"/>
      <c r="AD222" s="860"/>
      <c r="AE222" s="860"/>
      <c r="AF222" s="860"/>
      <c r="AG222" s="860"/>
      <c r="AH222" s="860"/>
      <c r="AI222" s="860"/>
      <c r="AJ222" s="860"/>
      <c r="AK222" s="860"/>
      <c r="AL222" s="860"/>
      <c r="AM222" s="858"/>
      <c r="AN222" s="172"/>
      <c r="AO222" s="172"/>
      <c r="AP222" s="172"/>
      <c r="AQ222" s="4"/>
      <c r="AR222" s="4"/>
      <c r="AS222" s="70"/>
    </row>
    <row r="223" spans="1:45" ht="12.75" customHeight="1" x14ac:dyDescent="0.25">
      <c r="A223" s="4"/>
      <c r="B223" s="4"/>
      <c r="C223" s="212"/>
      <c r="D223" s="212"/>
      <c r="E223" s="212"/>
      <c r="F223" s="212"/>
      <c r="G223" s="212"/>
      <c r="H223" s="212"/>
      <c r="I223" s="212"/>
      <c r="J223" s="212"/>
      <c r="K223" s="487"/>
      <c r="L223" s="4"/>
      <c r="M223" s="4"/>
      <c r="N223" s="4"/>
      <c r="O223" s="4"/>
      <c r="P223" s="4"/>
      <c r="Q223" s="212"/>
      <c r="R223" s="827">
        <f>+'Anexo 2 Matriz Inf Gastos'!AB47</f>
        <v>35708894023.689995</v>
      </c>
      <c r="S223" s="4"/>
      <c r="T223" s="4"/>
      <c r="U223" s="212"/>
      <c r="V223" s="212"/>
      <c r="W223" s="212"/>
      <c r="X223" s="4"/>
      <c r="Y223" s="4" t="s">
        <v>1662</v>
      </c>
      <c r="Z223" s="829">
        <f>+'Anexo 2 Matriz Inf Gastos'!Y47</f>
        <v>81718826274</v>
      </c>
      <c r="AA223" s="4"/>
      <c r="AB223" s="829">
        <f>+'Anexo 2 Matriz Inf Gastos'!Z47</f>
        <v>76297505718.459991</v>
      </c>
      <c r="AC223" s="213"/>
      <c r="AD223" s="829">
        <f>+'Anexo 2 Matriz Inf Gastos'!AA47</f>
        <v>36111181906.689995</v>
      </c>
      <c r="AE223" s="409"/>
      <c r="AF223" s="4"/>
      <c r="AG223" s="4"/>
      <c r="AH223" s="4"/>
      <c r="AI223" s="212"/>
      <c r="AJ223" s="4"/>
      <c r="AK223" s="4"/>
      <c r="AL223" s="4"/>
      <c r="AM223" s="214"/>
      <c r="AN223" s="4"/>
      <c r="AO223" s="4"/>
      <c r="AP223" s="4"/>
      <c r="AQ223" s="4"/>
      <c r="AR223" s="4"/>
      <c r="AS223" s="215"/>
    </row>
    <row r="224" spans="1:45" ht="12.75" customHeight="1" x14ac:dyDescent="0.25">
      <c r="A224" s="828"/>
      <c r="K224"/>
      <c r="Q224"/>
      <c r="R224"/>
      <c r="Y224" s="4" t="s">
        <v>1663</v>
      </c>
      <c r="Z224" s="829">
        <f>+'Anexo 3 Matriz inf ingresos'!Q7</f>
        <v>81718826274</v>
      </c>
      <c r="AB224"/>
      <c r="AD224"/>
      <c r="AE224"/>
      <c r="AM224" s="4"/>
      <c r="AN224" s="4"/>
      <c r="AO224" s="4"/>
      <c r="AP224" s="4"/>
      <c r="AQ224" s="4"/>
      <c r="AR224" s="4"/>
      <c r="AS224" s="4"/>
    </row>
    <row r="225" spans="1:45" ht="12.75" customHeight="1" x14ac:dyDescent="0.25">
      <c r="AM225" s="4"/>
      <c r="AN225" s="4"/>
      <c r="AO225" s="4"/>
      <c r="AP225" s="4"/>
      <c r="AQ225" s="4"/>
      <c r="AR225" s="4"/>
      <c r="AS225" s="4"/>
    </row>
    <row r="226" spans="1:45" ht="12.75" customHeight="1" x14ac:dyDescent="0.25">
      <c r="A226" s="861"/>
      <c r="B226" s="853"/>
      <c r="C226" s="216"/>
      <c r="D226" s="216"/>
      <c r="E226" s="216"/>
      <c r="F226" s="216"/>
      <c r="G226" s="216"/>
      <c r="H226" s="216"/>
      <c r="I226" s="216"/>
      <c r="J226" s="216"/>
      <c r="K226" s="488"/>
      <c r="L226" s="217"/>
      <c r="M226" s="217"/>
      <c r="N226" s="217"/>
      <c r="O226" s="217"/>
      <c r="P226" s="217"/>
      <c r="Q226" s="216"/>
      <c r="R226" s="396"/>
      <c r="S226" s="217"/>
      <c r="T226" s="217"/>
      <c r="U226" s="216"/>
      <c r="V226" s="216"/>
      <c r="W226" s="216"/>
      <c r="X226" s="217"/>
      <c r="Y226" s="217"/>
      <c r="Z226" s="852"/>
      <c r="AA226" s="853"/>
      <c r="AB226" s="853"/>
      <c r="AC226" s="853"/>
      <c r="AD226" s="853"/>
      <c r="AE226" s="853"/>
      <c r="AF226" s="853"/>
      <c r="AG226" s="853"/>
      <c r="AH226" s="853"/>
      <c r="AI226" s="853"/>
      <c r="AJ226" s="853"/>
      <c r="AK226" s="853"/>
      <c r="AL226" s="853"/>
      <c r="AM226" s="4"/>
      <c r="AN226" s="4"/>
      <c r="AO226" s="4"/>
      <c r="AP226" s="4"/>
      <c r="AQ226" s="4"/>
      <c r="AR226" s="4"/>
      <c r="AS226" s="4"/>
    </row>
    <row r="227" spans="1:45" ht="12.75" customHeight="1" x14ac:dyDescent="0.25">
      <c r="A227" s="861"/>
      <c r="B227" s="853"/>
      <c r="C227" s="216"/>
      <c r="D227" s="216"/>
      <c r="E227" s="216"/>
      <c r="F227" s="216"/>
      <c r="G227" s="216"/>
      <c r="H227" s="216"/>
      <c r="I227" s="216"/>
      <c r="J227" s="216"/>
      <c r="K227" s="488"/>
      <c r="L227" s="217"/>
      <c r="M227" s="217"/>
      <c r="N227" s="217"/>
      <c r="O227" s="217"/>
      <c r="P227" s="217"/>
      <c r="Q227" s="216"/>
      <c r="R227" s="396"/>
      <c r="S227" s="217"/>
      <c r="T227" s="217"/>
      <c r="U227" s="216"/>
      <c r="V227" s="216"/>
      <c r="W227" s="216"/>
      <c r="X227" s="217"/>
      <c r="Y227" s="217"/>
      <c r="Z227" s="862"/>
      <c r="AA227" s="853"/>
      <c r="AB227" s="853"/>
      <c r="AC227" s="853"/>
      <c r="AD227" s="853"/>
      <c r="AE227" s="853"/>
      <c r="AF227" s="853"/>
      <c r="AG227" s="853"/>
      <c r="AH227" s="853"/>
      <c r="AI227" s="853"/>
      <c r="AJ227" s="853"/>
      <c r="AK227" s="853"/>
      <c r="AL227" s="853"/>
      <c r="AM227" s="4"/>
      <c r="AN227" s="4"/>
      <c r="AO227" s="4"/>
      <c r="AP227" s="4"/>
      <c r="AQ227" s="4"/>
      <c r="AR227" s="4"/>
      <c r="AS227" s="4"/>
    </row>
    <row r="228" spans="1:45" ht="12.75" customHeight="1" x14ac:dyDescent="0.25">
      <c r="A228" s="861"/>
      <c r="B228" s="853"/>
      <c r="C228" s="216"/>
      <c r="D228" s="216"/>
      <c r="E228" s="216"/>
      <c r="F228" s="216"/>
      <c r="G228" s="216"/>
      <c r="H228" s="216"/>
      <c r="I228" s="216"/>
      <c r="J228" s="216"/>
      <c r="K228" s="488"/>
      <c r="L228" s="217"/>
      <c r="M228" s="217"/>
      <c r="N228" s="217"/>
      <c r="O228" s="217"/>
      <c r="P228" s="217"/>
      <c r="Q228" s="216"/>
      <c r="R228" s="396"/>
      <c r="S228" s="217"/>
      <c r="T228" s="217"/>
      <c r="U228" s="216"/>
      <c r="V228" s="216"/>
      <c r="W228" s="216"/>
      <c r="X228" s="217"/>
      <c r="Y228" s="217"/>
      <c r="Z228" s="862"/>
      <c r="AA228" s="853"/>
      <c r="AB228" s="853"/>
      <c r="AC228" s="853"/>
      <c r="AD228" s="853"/>
      <c r="AE228" s="853"/>
      <c r="AF228" s="853"/>
      <c r="AG228" s="853"/>
      <c r="AH228" s="853"/>
      <c r="AI228" s="853"/>
      <c r="AJ228" s="853"/>
      <c r="AK228" s="853"/>
      <c r="AL228" s="853"/>
      <c r="AM228" s="4"/>
      <c r="AN228" s="4"/>
      <c r="AO228" s="4"/>
      <c r="AP228" s="4"/>
      <c r="AQ228" s="4"/>
      <c r="AR228" s="4"/>
      <c r="AS228" s="4"/>
    </row>
    <row r="229" spans="1:45" ht="12.75" customHeight="1" x14ac:dyDescent="0.25">
      <c r="A229" s="861"/>
      <c r="B229" s="853"/>
      <c r="C229" s="216"/>
      <c r="D229" s="216"/>
      <c r="E229" s="216"/>
      <c r="F229" s="216"/>
      <c r="G229" s="216"/>
      <c r="H229" s="216"/>
      <c r="I229" s="216"/>
      <c r="J229" s="216"/>
      <c r="K229" s="488"/>
      <c r="L229" s="217"/>
      <c r="M229" s="217"/>
      <c r="N229" s="217"/>
      <c r="O229" s="217"/>
      <c r="P229" s="217"/>
      <c r="Q229" s="216"/>
      <c r="R229" s="396"/>
      <c r="S229" s="217"/>
      <c r="T229" s="217"/>
      <c r="U229" s="216"/>
      <c r="V229" s="216"/>
      <c r="W229" s="216"/>
      <c r="X229" s="217"/>
      <c r="Y229" s="217"/>
      <c r="Z229" s="862"/>
      <c r="AA229" s="853"/>
      <c r="AB229" s="853"/>
      <c r="AC229" s="853"/>
      <c r="AD229" s="853"/>
      <c r="AE229" s="853"/>
      <c r="AF229" s="853"/>
      <c r="AG229" s="853"/>
      <c r="AH229" s="853"/>
      <c r="AI229" s="853"/>
      <c r="AJ229" s="853"/>
      <c r="AK229" s="853"/>
      <c r="AL229" s="853"/>
      <c r="AM229" s="4"/>
      <c r="AN229" s="4"/>
      <c r="AO229" s="4"/>
      <c r="AP229" s="4"/>
      <c r="AQ229" s="4"/>
      <c r="AR229" s="4"/>
      <c r="AS229" s="4"/>
    </row>
    <row r="230" spans="1:45" ht="12.75" customHeight="1" x14ac:dyDescent="0.25">
      <c r="A230" s="861"/>
      <c r="B230" s="853"/>
      <c r="C230" s="216"/>
      <c r="D230" s="216"/>
      <c r="E230" s="216"/>
      <c r="F230" s="216"/>
      <c r="G230" s="216"/>
      <c r="H230" s="216"/>
      <c r="I230" s="216"/>
      <c r="J230" s="216"/>
      <c r="K230" s="488"/>
      <c r="L230" s="217"/>
      <c r="M230" s="217"/>
      <c r="N230" s="217"/>
      <c r="O230" s="217"/>
      <c r="P230" s="217"/>
      <c r="Q230" s="216"/>
      <c r="R230" s="396"/>
      <c r="S230" s="217"/>
      <c r="T230" s="217"/>
      <c r="U230" s="216"/>
      <c r="V230" s="216"/>
      <c r="W230" s="216"/>
      <c r="X230" s="217"/>
      <c r="Y230" s="217"/>
      <c r="Z230" s="862"/>
      <c r="AA230" s="853"/>
      <c r="AB230" s="853"/>
      <c r="AC230" s="853"/>
      <c r="AD230" s="853"/>
      <c r="AE230" s="853"/>
      <c r="AF230" s="853"/>
      <c r="AG230" s="853"/>
      <c r="AH230" s="853"/>
      <c r="AI230" s="853"/>
      <c r="AJ230" s="853"/>
      <c r="AK230" s="853"/>
      <c r="AL230" s="853"/>
      <c r="AM230" s="4"/>
      <c r="AN230" s="4"/>
      <c r="AO230" s="4"/>
      <c r="AP230" s="4"/>
      <c r="AQ230" s="4"/>
      <c r="AR230" s="4"/>
      <c r="AS230" s="4"/>
    </row>
    <row r="231" spans="1:45" ht="12.75" customHeight="1" x14ac:dyDescent="0.25">
      <c r="A231" s="861"/>
      <c r="B231" s="853"/>
      <c r="C231" s="216"/>
      <c r="D231" s="216"/>
      <c r="E231" s="216"/>
      <c r="F231" s="216"/>
      <c r="G231" s="216"/>
      <c r="H231" s="216"/>
      <c r="I231" s="216"/>
      <c r="J231" s="216"/>
      <c r="K231" s="488"/>
      <c r="L231" s="217"/>
      <c r="M231" s="217"/>
      <c r="N231" s="217"/>
      <c r="O231" s="217"/>
      <c r="P231" s="217"/>
      <c r="Q231" s="216"/>
      <c r="R231" s="396"/>
      <c r="S231" s="217"/>
      <c r="T231" s="217"/>
      <c r="U231" s="216"/>
      <c r="V231" s="216"/>
      <c r="W231" s="216"/>
      <c r="X231" s="217"/>
      <c r="Y231" s="217"/>
      <c r="Z231" s="862"/>
      <c r="AA231" s="853"/>
      <c r="AB231" s="853"/>
      <c r="AC231" s="853"/>
      <c r="AD231" s="853"/>
      <c r="AE231" s="853"/>
      <c r="AF231" s="853"/>
      <c r="AG231" s="853"/>
      <c r="AH231" s="853"/>
      <c r="AI231" s="853"/>
      <c r="AJ231" s="853"/>
      <c r="AK231" s="853"/>
      <c r="AL231" s="853"/>
      <c r="AM231" s="4"/>
      <c r="AN231" s="4"/>
      <c r="AO231" s="4"/>
      <c r="AP231" s="4"/>
      <c r="AQ231" s="4"/>
      <c r="AR231" s="4"/>
      <c r="AS231" s="4"/>
    </row>
    <row r="232" spans="1:45" ht="12.75" customHeight="1" x14ac:dyDescent="0.25">
      <c r="A232" s="861"/>
      <c r="B232" s="853"/>
      <c r="C232" s="216"/>
      <c r="D232" s="216"/>
      <c r="E232" s="216"/>
      <c r="F232" s="216"/>
      <c r="G232" s="216"/>
      <c r="H232" s="216"/>
      <c r="I232" s="216"/>
      <c r="J232" s="216"/>
      <c r="K232" s="488"/>
      <c r="L232" s="217"/>
      <c r="M232" s="217"/>
      <c r="N232" s="217"/>
      <c r="O232" s="217"/>
      <c r="P232" s="217"/>
      <c r="Q232" s="216"/>
      <c r="R232" s="396"/>
      <c r="S232" s="217"/>
      <c r="T232" s="217"/>
      <c r="U232" s="216"/>
      <c r="V232" s="216"/>
      <c r="W232" s="216"/>
      <c r="X232" s="217"/>
      <c r="Y232" s="217"/>
      <c r="Z232" s="862"/>
      <c r="AA232" s="853"/>
      <c r="AB232" s="853"/>
      <c r="AC232" s="853"/>
      <c r="AD232" s="853"/>
      <c r="AE232" s="853"/>
      <c r="AF232" s="853"/>
      <c r="AG232" s="853"/>
      <c r="AH232" s="853"/>
      <c r="AI232" s="853"/>
      <c r="AJ232" s="853"/>
      <c r="AK232" s="853"/>
      <c r="AL232" s="853"/>
      <c r="AM232" s="4"/>
      <c r="AN232" s="4"/>
      <c r="AO232" s="4"/>
      <c r="AP232" s="4"/>
      <c r="AQ232" s="4"/>
      <c r="AR232" s="4"/>
      <c r="AS232" s="4"/>
    </row>
    <row r="233" spans="1:45" ht="12.75" customHeight="1" x14ac:dyDescent="0.25">
      <c r="A233" s="861"/>
      <c r="B233" s="853"/>
      <c r="C233" s="216"/>
      <c r="D233" s="216"/>
      <c r="E233" s="216"/>
      <c r="F233" s="216"/>
      <c r="G233" s="216"/>
      <c r="H233" s="216"/>
      <c r="I233" s="216"/>
      <c r="J233" s="216"/>
      <c r="K233" s="488"/>
      <c r="L233" s="217"/>
      <c r="M233" s="217"/>
      <c r="N233" s="217"/>
      <c r="O233" s="217"/>
      <c r="P233" s="217"/>
      <c r="Q233" s="216"/>
      <c r="R233" s="396"/>
      <c r="S233" s="217"/>
      <c r="T233" s="217"/>
      <c r="U233" s="216"/>
      <c r="V233" s="216"/>
      <c r="W233" s="216"/>
      <c r="X233" s="217"/>
      <c r="Y233" s="217"/>
      <c r="Z233" s="862"/>
      <c r="AA233" s="853"/>
      <c r="AB233" s="853"/>
      <c r="AC233" s="853"/>
      <c r="AD233" s="853"/>
      <c r="AE233" s="853"/>
      <c r="AF233" s="853"/>
      <c r="AG233" s="853"/>
      <c r="AH233" s="853"/>
      <c r="AI233" s="853"/>
      <c r="AJ233" s="853"/>
      <c r="AK233" s="853"/>
      <c r="AL233" s="853"/>
      <c r="AM233" s="4"/>
      <c r="AN233" s="4"/>
      <c r="AO233" s="4"/>
      <c r="AP233" s="4"/>
      <c r="AQ233" s="4"/>
      <c r="AR233" s="4"/>
      <c r="AS233" s="4"/>
    </row>
    <row r="234" spans="1:45" ht="12.75" customHeight="1" x14ac:dyDescent="0.25">
      <c r="A234" s="861"/>
      <c r="B234" s="853"/>
      <c r="C234" s="216"/>
      <c r="D234" s="216"/>
      <c r="E234" s="216"/>
      <c r="F234" s="216"/>
      <c r="G234" s="216"/>
      <c r="H234" s="216"/>
      <c r="I234" s="216"/>
      <c r="J234" s="216"/>
      <c r="K234" s="488"/>
      <c r="L234" s="217"/>
      <c r="M234" s="217"/>
      <c r="N234" s="217"/>
      <c r="O234" s="217"/>
      <c r="P234" s="217"/>
      <c r="Q234" s="216"/>
      <c r="R234" s="396"/>
      <c r="S234" s="217"/>
      <c r="T234" s="217"/>
      <c r="U234" s="216"/>
      <c r="V234" s="216"/>
      <c r="W234" s="216"/>
      <c r="X234" s="217"/>
      <c r="Y234" s="217"/>
      <c r="Z234" s="862"/>
      <c r="AA234" s="853"/>
      <c r="AB234" s="853"/>
      <c r="AC234" s="853"/>
      <c r="AD234" s="853"/>
      <c r="AE234" s="853"/>
      <c r="AF234" s="853"/>
      <c r="AG234" s="853"/>
      <c r="AH234" s="853"/>
      <c r="AI234" s="853"/>
      <c r="AJ234" s="853"/>
      <c r="AK234" s="853"/>
      <c r="AL234" s="853"/>
      <c r="AM234" s="4"/>
      <c r="AN234" s="4"/>
      <c r="AO234" s="4"/>
      <c r="AP234" s="4"/>
      <c r="AQ234" s="4"/>
      <c r="AR234" s="4"/>
      <c r="AS234" s="4"/>
    </row>
    <row r="235" spans="1:45" ht="12.75" customHeight="1" x14ac:dyDescent="0.25">
      <c r="A235" s="861"/>
      <c r="B235" s="853"/>
      <c r="C235" s="216"/>
      <c r="D235" s="216"/>
      <c r="E235" s="216"/>
      <c r="F235" s="216"/>
      <c r="G235" s="216"/>
      <c r="H235" s="216"/>
      <c r="I235" s="216"/>
      <c r="J235" s="216"/>
      <c r="K235" s="488"/>
      <c r="L235" s="217"/>
      <c r="M235" s="217"/>
      <c r="N235" s="217"/>
      <c r="O235" s="217"/>
      <c r="P235" s="217"/>
      <c r="Q235" s="216"/>
      <c r="R235" s="396"/>
      <c r="S235" s="217"/>
      <c r="T235" s="217"/>
      <c r="U235" s="216"/>
      <c r="V235" s="216"/>
      <c r="W235" s="216"/>
      <c r="X235" s="217"/>
      <c r="Y235" s="217"/>
      <c r="Z235" s="862"/>
      <c r="AA235" s="853"/>
      <c r="AB235" s="853"/>
      <c r="AC235" s="853"/>
      <c r="AD235" s="853"/>
      <c r="AE235" s="853"/>
      <c r="AF235" s="853"/>
      <c r="AG235" s="853"/>
      <c r="AH235" s="853"/>
      <c r="AI235" s="853"/>
      <c r="AJ235" s="853"/>
      <c r="AK235" s="853"/>
      <c r="AL235" s="853"/>
      <c r="AM235" s="4"/>
      <c r="AN235" s="4"/>
      <c r="AO235" s="4"/>
      <c r="AP235" s="4"/>
      <c r="AQ235" s="4"/>
      <c r="AR235" s="4"/>
      <c r="AS235" s="4"/>
    </row>
    <row r="236" spans="1:45" ht="12.75" customHeight="1" x14ac:dyDescent="0.25">
      <c r="A236" s="861"/>
      <c r="B236" s="853"/>
      <c r="C236" s="216"/>
      <c r="D236" s="216"/>
      <c r="E236" s="216"/>
      <c r="F236" s="216"/>
      <c r="G236" s="216"/>
      <c r="H236" s="216"/>
      <c r="I236" s="216"/>
      <c r="J236" s="216"/>
      <c r="K236" s="488"/>
      <c r="L236" s="217"/>
      <c r="M236" s="217"/>
      <c r="N236" s="217"/>
      <c r="O236" s="217"/>
      <c r="P236" s="217"/>
      <c r="Q236" s="216"/>
      <c r="R236" s="396"/>
      <c r="S236" s="217"/>
      <c r="T236" s="217"/>
      <c r="U236" s="216"/>
      <c r="V236" s="216"/>
      <c r="W236" s="216"/>
      <c r="X236" s="217"/>
      <c r="Y236" s="217"/>
      <c r="Z236" s="862"/>
      <c r="AA236" s="853"/>
      <c r="AB236" s="853"/>
      <c r="AC236" s="853"/>
      <c r="AD236" s="853"/>
      <c r="AE236" s="853"/>
      <c r="AF236" s="853"/>
      <c r="AG236" s="853"/>
      <c r="AH236" s="853"/>
      <c r="AI236" s="853"/>
      <c r="AJ236" s="853"/>
      <c r="AK236" s="853"/>
      <c r="AL236" s="853"/>
      <c r="AM236" s="4"/>
      <c r="AN236" s="4"/>
      <c r="AO236" s="4"/>
      <c r="AP236" s="4"/>
      <c r="AQ236" s="4"/>
      <c r="AR236" s="4"/>
      <c r="AS236" s="4"/>
    </row>
    <row r="237" spans="1:45" ht="12.75" customHeight="1" x14ac:dyDescent="0.25">
      <c r="A237" s="861"/>
      <c r="B237" s="853"/>
      <c r="C237" s="216"/>
      <c r="D237" s="216"/>
      <c r="E237" s="216"/>
      <c r="F237" s="216"/>
      <c r="G237" s="216"/>
      <c r="H237" s="216"/>
      <c r="I237" s="216"/>
      <c r="J237" s="216"/>
      <c r="K237" s="488"/>
      <c r="L237" s="217"/>
      <c r="M237" s="217"/>
      <c r="N237" s="217"/>
      <c r="O237" s="217"/>
      <c r="P237" s="217"/>
      <c r="Q237" s="216"/>
      <c r="R237" s="396"/>
      <c r="S237" s="217"/>
      <c r="T237" s="217"/>
      <c r="U237" s="216"/>
      <c r="V237" s="216"/>
      <c r="W237" s="216"/>
      <c r="X237" s="217"/>
      <c r="Y237" s="217"/>
      <c r="Z237" s="862"/>
      <c r="AA237" s="853"/>
      <c r="AB237" s="853"/>
      <c r="AC237" s="853"/>
      <c r="AD237" s="853"/>
      <c r="AE237" s="853"/>
      <c r="AF237" s="853"/>
      <c r="AG237" s="853"/>
      <c r="AH237" s="853"/>
      <c r="AI237" s="853"/>
      <c r="AJ237" s="853"/>
      <c r="AK237" s="853"/>
      <c r="AL237" s="853"/>
      <c r="AM237" s="4"/>
      <c r="AN237" s="4"/>
      <c r="AO237" s="4"/>
      <c r="AP237" s="4"/>
      <c r="AQ237" s="4"/>
      <c r="AR237" s="4"/>
      <c r="AS237" s="4"/>
    </row>
    <row r="238" spans="1:45" ht="12.75" customHeight="1" x14ac:dyDescent="0.25">
      <c r="A238" s="861"/>
      <c r="B238" s="853"/>
      <c r="C238" s="853"/>
      <c r="D238" s="853"/>
      <c r="E238" s="853"/>
      <c r="F238" s="853"/>
      <c r="G238" s="853"/>
      <c r="H238" s="853"/>
      <c r="I238" s="853"/>
      <c r="J238" s="853"/>
      <c r="K238" s="853"/>
      <c r="L238" s="853"/>
      <c r="M238" s="853"/>
      <c r="N238" s="853"/>
      <c r="O238" s="853"/>
      <c r="P238" s="853"/>
      <c r="Q238" s="853"/>
      <c r="R238" s="853"/>
      <c r="S238" s="853"/>
      <c r="T238" s="853"/>
      <c r="U238" s="853"/>
      <c r="V238" s="853"/>
      <c r="W238" s="853"/>
      <c r="X238" s="853"/>
      <c r="Y238" s="853"/>
      <c r="Z238" s="853"/>
      <c r="AA238" s="853"/>
      <c r="AB238" s="853"/>
      <c r="AC238" s="853"/>
      <c r="AD238" s="853"/>
      <c r="AE238" s="853"/>
      <c r="AF238" s="853"/>
      <c r="AG238" s="853"/>
      <c r="AH238" s="853"/>
      <c r="AI238" s="853"/>
      <c r="AJ238" s="853"/>
      <c r="AK238" s="853"/>
      <c r="AL238" s="853"/>
      <c r="AM238" s="4"/>
      <c r="AN238" s="4"/>
      <c r="AO238" s="4"/>
      <c r="AP238" s="4"/>
      <c r="AQ238" s="4"/>
      <c r="AR238" s="4"/>
      <c r="AS238" s="4"/>
    </row>
    <row r="239" spans="1:45" ht="12.75" customHeight="1" x14ac:dyDescent="0.25">
      <c r="A239" s="4"/>
      <c r="B239" s="4"/>
      <c r="C239" s="212"/>
      <c r="D239" s="212"/>
      <c r="E239" s="212"/>
      <c r="F239" s="212"/>
      <c r="G239" s="212"/>
      <c r="H239" s="212"/>
      <c r="I239" s="212"/>
      <c r="J239" s="212"/>
      <c r="K239" s="487"/>
      <c r="L239" s="4"/>
      <c r="M239" s="4"/>
      <c r="N239" s="4"/>
      <c r="O239" s="4"/>
      <c r="P239" s="4"/>
      <c r="Q239" s="212"/>
      <c r="R239" s="395"/>
      <c r="S239" s="4"/>
      <c r="T239" s="4"/>
      <c r="U239" s="212"/>
      <c r="V239" s="212"/>
      <c r="W239" s="212"/>
      <c r="X239" s="4"/>
      <c r="Y239" s="4"/>
      <c r="Z239" s="4"/>
      <c r="AA239" s="4"/>
      <c r="AB239" s="395"/>
      <c r="AC239" s="213"/>
      <c r="AD239" s="395"/>
      <c r="AE239" s="409"/>
      <c r="AF239" s="4"/>
      <c r="AG239" s="4"/>
      <c r="AH239" s="4"/>
      <c r="AI239" s="212"/>
      <c r="AJ239" s="4"/>
      <c r="AK239" s="4"/>
      <c r="AL239" s="4"/>
      <c r="AM239" s="4"/>
      <c r="AN239" s="4"/>
      <c r="AO239" s="4"/>
      <c r="AP239" s="4"/>
      <c r="AQ239" s="4"/>
      <c r="AR239" s="4"/>
      <c r="AS239" s="4"/>
    </row>
    <row r="240" spans="1:45" ht="12.75" customHeight="1" x14ac:dyDescent="0.25">
      <c r="A240" s="4"/>
      <c r="B240" s="4"/>
      <c r="C240" s="212"/>
      <c r="D240" s="212"/>
      <c r="E240" s="212"/>
      <c r="F240" s="212"/>
      <c r="G240" s="212"/>
      <c r="H240" s="212"/>
      <c r="I240" s="212"/>
      <c r="J240" s="212"/>
      <c r="K240" s="487"/>
      <c r="L240" s="4"/>
      <c r="M240" s="4"/>
      <c r="N240" s="4"/>
      <c r="O240" s="4"/>
      <c r="P240" s="4"/>
      <c r="Q240" s="212"/>
      <c r="R240" s="395"/>
      <c r="S240" s="4"/>
      <c r="T240" s="4"/>
      <c r="U240" s="212"/>
      <c r="V240" s="212"/>
      <c r="W240" s="212"/>
      <c r="X240" s="4"/>
      <c r="Y240" s="4"/>
      <c r="Z240" s="4"/>
      <c r="AA240" s="4"/>
      <c r="AB240" s="395"/>
      <c r="AC240" s="213"/>
      <c r="AD240" s="395"/>
      <c r="AE240" s="409"/>
      <c r="AF240" s="4"/>
      <c r="AG240" s="4"/>
      <c r="AH240" s="4"/>
      <c r="AI240" s="212"/>
      <c r="AJ240" s="4"/>
      <c r="AK240" s="4"/>
      <c r="AL240" s="4"/>
      <c r="AM240" s="4"/>
      <c r="AN240" s="4"/>
      <c r="AO240" s="4"/>
      <c r="AP240" s="4"/>
      <c r="AQ240" s="4"/>
      <c r="AR240" s="4"/>
      <c r="AS240" s="4"/>
    </row>
    <row r="241" spans="1:45" ht="12.75" customHeight="1" x14ac:dyDescent="0.25">
      <c r="A241" s="4"/>
      <c r="B241" s="4"/>
      <c r="C241" s="212"/>
      <c r="D241" s="212"/>
      <c r="E241" s="212"/>
      <c r="F241" s="212"/>
      <c r="G241" s="212"/>
      <c r="H241" s="212"/>
      <c r="I241" s="212"/>
      <c r="J241" s="212"/>
      <c r="K241" s="487"/>
      <c r="L241" s="4"/>
      <c r="M241" s="4"/>
      <c r="N241" s="4"/>
      <c r="O241" s="4"/>
      <c r="P241" s="4"/>
      <c r="Q241" s="212"/>
      <c r="R241" s="395"/>
      <c r="S241" s="4"/>
      <c r="T241" s="4"/>
      <c r="U241" s="212"/>
      <c r="V241" s="212"/>
      <c r="W241" s="212"/>
      <c r="X241" s="4"/>
      <c r="Y241" s="4"/>
      <c r="Z241" s="4"/>
      <c r="AA241" s="4"/>
      <c r="AB241" s="395"/>
      <c r="AC241" s="213"/>
      <c r="AD241" s="395"/>
      <c r="AE241" s="409"/>
      <c r="AF241" s="4"/>
      <c r="AG241" s="4"/>
      <c r="AH241" s="4"/>
      <c r="AI241" s="212"/>
      <c r="AJ241" s="4"/>
      <c r="AK241" s="4"/>
      <c r="AL241" s="4"/>
      <c r="AM241" s="4"/>
      <c r="AN241" s="4"/>
      <c r="AO241" s="4"/>
      <c r="AP241" s="4"/>
      <c r="AQ241" s="4"/>
      <c r="AR241" s="4"/>
      <c r="AS241" s="4"/>
    </row>
    <row r="242" spans="1:45" ht="12.75" customHeight="1" x14ac:dyDescent="0.25">
      <c r="A242" s="4"/>
      <c r="B242" s="4"/>
      <c r="C242" s="212"/>
      <c r="D242" s="212"/>
      <c r="E242" s="212"/>
      <c r="F242" s="212"/>
      <c r="G242" s="212"/>
      <c r="H242" s="212"/>
      <c r="I242" s="212"/>
      <c r="J242" s="212"/>
      <c r="K242" s="487"/>
      <c r="L242" s="4"/>
      <c r="M242" s="4"/>
      <c r="N242" s="4"/>
      <c r="O242" s="4"/>
      <c r="P242" s="4"/>
      <c r="Q242" s="212"/>
      <c r="R242" s="395"/>
      <c r="S242" s="4"/>
      <c r="T242" s="4"/>
      <c r="U242" s="212"/>
      <c r="V242" s="212"/>
      <c r="W242" s="212"/>
      <c r="X242" s="4"/>
      <c r="Y242" s="4"/>
      <c r="Z242" s="4"/>
      <c r="AA242" s="4"/>
      <c r="AB242" s="395"/>
      <c r="AC242" s="213"/>
      <c r="AD242" s="395"/>
      <c r="AE242" s="409"/>
      <c r="AF242" s="4"/>
      <c r="AG242" s="4"/>
      <c r="AH242" s="4"/>
      <c r="AI242" s="212"/>
      <c r="AJ242" s="4"/>
      <c r="AK242" s="4"/>
      <c r="AL242" s="4"/>
      <c r="AM242" s="4"/>
      <c r="AN242" s="4"/>
      <c r="AO242" s="4"/>
      <c r="AP242" s="4"/>
      <c r="AQ242" s="4"/>
      <c r="AR242" s="4"/>
      <c r="AS242" s="4"/>
    </row>
    <row r="243" spans="1:45" ht="12.75" customHeight="1" x14ac:dyDescent="0.25">
      <c r="A243" s="4"/>
      <c r="B243" s="4"/>
      <c r="C243" s="212"/>
      <c r="D243" s="212"/>
      <c r="E243" s="212"/>
      <c r="F243" s="212"/>
      <c r="G243" s="212"/>
      <c r="H243" s="212"/>
      <c r="I243" s="212"/>
      <c r="J243" s="212"/>
      <c r="K243" s="487"/>
      <c r="L243" s="4"/>
      <c r="M243" s="4"/>
      <c r="N243" s="4"/>
      <c r="O243" s="4"/>
      <c r="P243" s="4"/>
      <c r="Q243" s="212"/>
      <c r="R243" s="395"/>
      <c r="S243" s="4"/>
      <c r="T243" s="4"/>
      <c r="U243" s="212"/>
      <c r="V243" s="212"/>
      <c r="W243" s="212"/>
      <c r="X243" s="4"/>
      <c r="Y243" s="4"/>
      <c r="Z243" s="4"/>
      <c r="AA243" s="4"/>
      <c r="AB243" s="395"/>
      <c r="AC243" s="213"/>
      <c r="AD243" s="395"/>
      <c r="AE243" s="409"/>
      <c r="AF243" s="4"/>
      <c r="AG243" s="4"/>
      <c r="AH243" s="4"/>
      <c r="AI243" s="212"/>
      <c r="AJ243" s="4"/>
      <c r="AK243" s="4"/>
      <c r="AL243" s="4"/>
      <c r="AM243" s="4"/>
      <c r="AN243" s="4"/>
      <c r="AO243" s="4"/>
      <c r="AP243" s="4"/>
      <c r="AQ243" s="4"/>
      <c r="AR243" s="4"/>
      <c r="AS243" s="4"/>
    </row>
    <row r="244" spans="1:45" ht="12.75" customHeight="1" x14ac:dyDescent="0.25">
      <c r="A244" s="4"/>
      <c r="B244" s="4"/>
      <c r="C244" s="212"/>
      <c r="D244" s="212"/>
      <c r="E244" s="212"/>
      <c r="F244" s="212"/>
      <c r="G244" s="212"/>
      <c r="H244" s="212"/>
      <c r="I244" s="212"/>
      <c r="J244" s="212"/>
      <c r="K244" s="487"/>
      <c r="L244" s="4"/>
      <c r="M244" s="4"/>
      <c r="N244" s="4"/>
      <c r="O244" s="4"/>
      <c r="P244" s="4"/>
      <c r="Q244" s="212"/>
      <c r="R244" s="395"/>
      <c r="S244" s="4"/>
      <c r="T244" s="4"/>
      <c r="U244" s="212"/>
      <c r="V244" s="212"/>
      <c r="W244" s="212"/>
      <c r="X244" s="4"/>
      <c r="Y244" s="4"/>
      <c r="Z244" s="4"/>
      <c r="AA244" s="4"/>
      <c r="AB244" s="395"/>
      <c r="AC244" s="213"/>
      <c r="AD244" s="395"/>
      <c r="AE244" s="409"/>
      <c r="AF244" s="4"/>
      <c r="AG244" s="4"/>
      <c r="AH244" s="4"/>
      <c r="AI244" s="212"/>
      <c r="AJ244" s="4"/>
      <c r="AK244" s="4"/>
      <c r="AL244" s="4"/>
      <c r="AM244" s="4"/>
      <c r="AN244" s="4"/>
      <c r="AO244" s="4"/>
      <c r="AP244" s="4"/>
      <c r="AQ244" s="4"/>
      <c r="AR244" s="4"/>
      <c r="AS244" s="4"/>
    </row>
    <row r="245" spans="1:45" ht="12.75" customHeight="1" x14ac:dyDescent="0.25">
      <c r="A245" s="4"/>
      <c r="B245" s="4"/>
      <c r="C245" s="212"/>
      <c r="D245" s="212"/>
      <c r="E245" s="212"/>
      <c r="F245" s="212"/>
      <c r="G245" s="212"/>
      <c r="H245" s="212"/>
      <c r="I245" s="212"/>
      <c r="J245" s="212"/>
      <c r="K245" s="487"/>
      <c r="L245" s="4"/>
      <c r="M245" s="4"/>
      <c r="N245" s="4"/>
      <c r="O245" s="4"/>
      <c r="P245" s="4"/>
      <c r="Q245" s="212"/>
      <c r="R245" s="395"/>
      <c r="S245" s="4"/>
      <c r="T245" s="4"/>
      <c r="U245" s="212"/>
      <c r="V245" s="212"/>
      <c r="W245" s="212"/>
      <c r="X245" s="4"/>
      <c r="Y245" s="4"/>
      <c r="Z245" s="4"/>
      <c r="AA245" s="4"/>
      <c r="AB245" s="395"/>
      <c r="AC245" s="213"/>
      <c r="AD245" s="395"/>
      <c r="AE245" s="409"/>
      <c r="AF245" s="4"/>
      <c r="AG245" s="4"/>
      <c r="AH245" s="4"/>
      <c r="AI245" s="212"/>
      <c r="AJ245" s="4"/>
      <c r="AK245" s="4"/>
      <c r="AL245" s="4"/>
      <c r="AM245" s="4"/>
      <c r="AN245" s="4"/>
      <c r="AO245" s="4"/>
      <c r="AP245" s="4"/>
      <c r="AQ245" s="4"/>
      <c r="AR245" s="4"/>
      <c r="AS245" s="4"/>
    </row>
    <row r="246" spans="1:45" ht="12.75" customHeight="1" x14ac:dyDescent="0.25">
      <c r="A246" s="4"/>
      <c r="B246" s="4"/>
      <c r="C246" s="212"/>
      <c r="D246" s="212"/>
      <c r="E246" s="212"/>
      <c r="F246" s="212"/>
      <c r="G246" s="212"/>
      <c r="H246" s="212"/>
      <c r="I246" s="212"/>
      <c r="J246" s="212"/>
      <c r="K246" s="487"/>
      <c r="L246" s="4"/>
      <c r="M246" s="4"/>
      <c r="N246" s="4"/>
      <c r="O246" s="4"/>
      <c r="P246" s="4"/>
      <c r="Q246" s="212"/>
      <c r="R246" s="395"/>
      <c r="S246" s="4"/>
      <c r="T246" s="4"/>
      <c r="U246" s="212"/>
      <c r="V246" s="212"/>
      <c r="W246" s="212"/>
      <c r="X246" s="4"/>
      <c r="Y246" s="4"/>
      <c r="Z246" s="4"/>
      <c r="AA246" s="4"/>
      <c r="AB246" s="395"/>
      <c r="AC246" s="213"/>
      <c r="AD246" s="395"/>
      <c r="AE246" s="409"/>
      <c r="AF246" s="4"/>
      <c r="AG246" s="4"/>
      <c r="AH246" s="4"/>
      <c r="AI246" s="212"/>
      <c r="AJ246" s="4"/>
      <c r="AK246" s="4"/>
      <c r="AL246" s="4"/>
      <c r="AM246" s="4"/>
      <c r="AN246" s="4"/>
      <c r="AO246" s="4"/>
      <c r="AP246" s="4"/>
      <c r="AQ246" s="4"/>
      <c r="AR246" s="4"/>
      <c r="AS246" s="4"/>
    </row>
    <row r="247" spans="1:45" ht="12.75" customHeight="1" x14ac:dyDescent="0.25">
      <c r="A247" s="4"/>
      <c r="B247" s="4"/>
      <c r="C247" s="212"/>
      <c r="D247" s="212"/>
      <c r="E247" s="212"/>
      <c r="F247" s="212"/>
      <c r="G247" s="212"/>
      <c r="H247" s="212"/>
      <c r="I247" s="212"/>
      <c r="J247" s="212"/>
      <c r="K247" s="487"/>
      <c r="L247" s="4"/>
      <c r="M247" s="4"/>
      <c r="N247" s="4"/>
      <c r="O247" s="4"/>
      <c r="P247" s="4"/>
      <c r="Q247" s="212"/>
      <c r="R247" s="395"/>
      <c r="S247" s="4"/>
      <c r="T247" s="4"/>
      <c r="U247" s="212"/>
      <c r="V247" s="212"/>
      <c r="W247" s="212"/>
      <c r="X247" s="4"/>
      <c r="Y247" s="4"/>
      <c r="Z247" s="4"/>
      <c r="AA247" s="4"/>
      <c r="AB247" s="395"/>
      <c r="AC247" s="213"/>
      <c r="AD247" s="395"/>
      <c r="AE247" s="409"/>
      <c r="AF247" s="4"/>
      <c r="AG247" s="4"/>
      <c r="AH247" s="4"/>
      <c r="AI247" s="212"/>
      <c r="AJ247" s="4"/>
      <c r="AK247" s="4"/>
      <c r="AL247" s="4"/>
      <c r="AM247" s="4"/>
      <c r="AN247" s="4"/>
      <c r="AO247" s="4"/>
      <c r="AP247" s="4"/>
      <c r="AQ247" s="4"/>
      <c r="AR247" s="4"/>
      <c r="AS247" s="4"/>
    </row>
    <row r="248" spans="1:45" ht="12.75" customHeight="1" x14ac:dyDescent="0.25">
      <c r="A248" s="4"/>
      <c r="B248" s="4"/>
      <c r="C248" s="212"/>
      <c r="D248" s="212"/>
      <c r="E248" s="212"/>
      <c r="F248" s="212"/>
      <c r="G248" s="212"/>
      <c r="H248" s="212"/>
      <c r="I248" s="212"/>
      <c r="J248" s="212"/>
      <c r="K248" s="487"/>
      <c r="L248" s="4"/>
      <c r="M248" s="4"/>
      <c r="N248" s="4"/>
      <c r="O248" s="4"/>
      <c r="P248" s="4"/>
      <c r="Q248" s="212"/>
      <c r="R248" s="395"/>
      <c r="S248" s="4"/>
      <c r="T248" s="4"/>
      <c r="U248" s="212"/>
      <c r="V248" s="212"/>
      <c r="W248" s="212"/>
      <c r="X248" s="4"/>
      <c r="Y248" s="4"/>
      <c r="Z248" s="4"/>
      <c r="AA248" s="4"/>
      <c r="AB248" s="395"/>
      <c r="AC248" s="213"/>
      <c r="AD248" s="395"/>
      <c r="AE248" s="409"/>
      <c r="AF248" s="4"/>
      <c r="AG248" s="4"/>
      <c r="AH248" s="4"/>
      <c r="AI248" s="212"/>
      <c r="AJ248" s="4"/>
      <c r="AK248" s="4"/>
      <c r="AL248" s="4"/>
      <c r="AM248" s="4"/>
      <c r="AN248" s="4"/>
      <c r="AO248" s="4"/>
      <c r="AP248" s="4"/>
      <c r="AQ248" s="4"/>
      <c r="AR248" s="4"/>
      <c r="AS248" s="4"/>
    </row>
    <row r="249" spans="1:45" ht="12.75" customHeight="1" x14ac:dyDescent="0.25">
      <c r="A249" s="4"/>
      <c r="B249" s="4"/>
      <c r="C249" s="212"/>
      <c r="D249" s="212"/>
      <c r="E249" s="212"/>
      <c r="F249" s="212"/>
      <c r="G249" s="212"/>
      <c r="H249" s="212"/>
      <c r="I249" s="212"/>
      <c r="J249" s="212"/>
      <c r="K249" s="487"/>
      <c r="L249" s="4"/>
      <c r="M249" s="4"/>
      <c r="N249" s="4"/>
      <c r="O249" s="4"/>
      <c r="P249" s="4"/>
      <c r="Q249" s="212"/>
      <c r="R249" s="395"/>
      <c r="S249" s="4"/>
      <c r="T249" s="4"/>
      <c r="U249" s="212"/>
      <c r="V249" s="212"/>
      <c r="W249" s="212"/>
      <c r="X249" s="4"/>
      <c r="Y249" s="4"/>
      <c r="Z249" s="4"/>
      <c r="AA249" s="4"/>
      <c r="AB249" s="395"/>
      <c r="AC249" s="213"/>
      <c r="AD249" s="395"/>
      <c r="AE249" s="409"/>
      <c r="AF249" s="4"/>
      <c r="AG249" s="4"/>
      <c r="AH249" s="4"/>
      <c r="AI249" s="212"/>
      <c r="AJ249" s="4"/>
      <c r="AK249" s="4"/>
      <c r="AL249" s="4"/>
      <c r="AM249" s="4"/>
      <c r="AN249" s="4"/>
      <c r="AO249" s="4"/>
      <c r="AP249" s="4"/>
      <c r="AQ249" s="4"/>
      <c r="AR249" s="4"/>
      <c r="AS249" s="4"/>
    </row>
    <row r="250" spans="1:45" ht="12.75" customHeight="1" x14ac:dyDescent="0.25">
      <c r="A250" s="4"/>
      <c r="B250" s="4"/>
      <c r="C250" s="212"/>
      <c r="D250" s="212"/>
      <c r="E250" s="212"/>
      <c r="F250" s="212"/>
      <c r="G250" s="212"/>
      <c r="H250" s="212"/>
      <c r="I250" s="212"/>
      <c r="J250" s="212"/>
      <c r="K250" s="487"/>
      <c r="L250" s="4"/>
      <c r="M250" s="4"/>
      <c r="N250" s="4"/>
      <c r="O250" s="4"/>
      <c r="P250" s="4"/>
      <c r="Q250" s="212"/>
      <c r="R250" s="395"/>
      <c r="S250" s="4"/>
      <c r="T250" s="4"/>
      <c r="U250" s="212"/>
      <c r="V250" s="212"/>
      <c r="W250" s="212"/>
      <c r="X250" s="4"/>
      <c r="Y250" s="4"/>
      <c r="Z250" s="4"/>
      <c r="AA250" s="4"/>
      <c r="AB250" s="395"/>
      <c r="AC250" s="213"/>
      <c r="AD250" s="395"/>
      <c r="AE250" s="409"/>
      <c r="AF250" s="4"/>
      <c r="AG250" s="4"/>
      <c r="AH250" s="4"/>
      <c r="AI250" s="212"/>
      <c r="AJ250" s="4"/>
      <c r="AK250" s="4"/>
      <c r="AL250" s="4"/>
      <c r="AM250" s="4"/>
      <c r="AN250" s="4"/>
      <c r="AO250" s="4"/>
      <c r="AP250" s="4"/>
      <c r="AQ250" s="4"/>
      <c r="AR250" s="4"/>
      <c r="AS250" s="4"/>
    </row>
    <row r="251" spans="1:45" ht="12.75" customHeight="1" x14ac:dyDescent="0.25">
      <c r="A251" s="4"/>
      <c r="B251" s="4"/>
      <c r="C251" s="212"/>
      <c r="D251" s="212"/>
      <c r="E251" s="212"/>
      <c r="F251" s="212"/>
      <c r="G251" s="212"/>
      <c r="H251" s="212"/>
      <c r="I251" s="212"/>
      <c r="J251" s="212"/>
      <c r="K251" s="487"/>
      <c r="L251" s="4"/>
      <c r="M251" s="4"/>
      <c r="N251" s="4"/>
      <c r="O251" s="4"/>
      <c r="P251" s="4"/>
      <c r="Q251" s="212"/>
      <c r="R251" s="395"/>
      <c r="S251" s="4"/>
      <c r="T251" s="4"/>
      <c r="U251" s="212"/>
      <c r="V251" s="212"/>
      <c r="W251" s="212"/>
      <c r="X251" s="4"/>
      <c r="Y251" s="4"/>
      <c r="Z251" s="4"/>
      <c r="AA251" s="4"/>
      <c r="AB251" s="395"/>
      <c r="AC251" s="213"/>
      <c r="AD251" s="395"/>
      <c r="AE251" s="409"/>
      <c r="AF251" s="4"/>
      <c r="AG251" s="4"/>
      <c r="AH251" s="4"/>
      <c r="AI251" s="212"/>
      <c r="AJ251" s="4"/>
      <c r="AK251" s="4"/>
      <c r="AL251" s="4"/>
      <c r="AM251" s="4"/>
      <c r="AN251" s="4"/>
      <c r="AO251" s="4"/>
      <c r="AP251" s="4"/>
      <c r="AQ251" s="4"/>
      <c r="AR251" s="4"/>
      <c r="AS251" s="4"/>
    </row>
    <row r="252" spans="1:45" ht="12.75" customHeight="1" x14ac:dyDescent="0.25">
      <c r="A252" s="4"/>
      <c r="B252" s="4"/>
      <c r="C252" s="212"/>
      <c r="D252" s="212"/>
      <c r="E252" s="212"/>
      <c r="F252" s="212"/>
      <c r="G252" s="212"/>
      <c r="H252" s="212"/>
      <c r="I252" s="212"/>
      <c r="J252" s="212"/>
      <c r="K252" s="487"/>
      <c r="L252" s="4"/>
      <c r="M252" s="4"/>
      <c r="N252" s="4"/>
      <c r="O252" s="4"/>
      <c r="P252" s="4"/>
      <c r="Q252" s="212"/>
      <c r="R252" s="395"/>
      <c r="S252" s="4"/>
      <c r="T252" s="4"/>
      <c r="U252" s="212"/>
      <c r="V252" s="212"/>
      <c r="W252" s="212"/>
      <c r="X252" s="4"/>
      <c r="Y252" s="4"/>
      <c r="Z252" s="4"/>
      <c r="AA252" s="4"/>
      <c r="AB252" s="395"/>
      <c r="AC252" s="213"/>
      <c r="AD252" s="395"/>
      <c r="AE252" s="409"/>
      <c r="AF252" s="4"/>
      <c r="AG252" s="4"/>
      <c r="AH252" s="4"/>
      <c r="AI252" s="212"/>
      <c r="AJ252" s="4"/>
      <c r="AK252" s="4"/>
      <c r="AL252" s="4"/>
      <c r="AM252" s="4"/>
      <c r="AN252" s="4"/>
      <c r="AO252" s="4"/>
      <c r="AP252" s="4"/>
      <c r="AQ252" s="4"/>
      <c r="AR252" s="4"/>
      <c r="AS252" s="4"/>
    </row>
    <row r="253" spans="1:45" ht="12.75" customHeight="1" x14ac:dyDescent="0.25">
      <c r="A253" s="4"/>
      <c r="B253" s="4"/>
      <c r="C253" s="212"/>
      <c r="D253" s="212"/>
      <c r="E253" s="212"/>
      <c r="F253" s="212"/>
      <c r="G253" s="212"/>
      <c r="H253" s="212"/>
      <c r="I253" s="212"/>
      <c r="J253" s="212"/>
      <c r="K253" s="487"/>
      <c r="L253" s="4"/>
      <c r="M253" s="4"/>
      <c r="N253" s="4"/>
      <c r="O253" s="4"/>
      <c r="P253" s="4"/>
      <c r="Q253" s="212"/>
      <c r="R253" s="395"/>
      <c r="S253" s="4"/>
      <c r="T253" s="4"/>
      <c r="U253" s="212"/>
      <c r="V253" s="212"/>
      <c r="W253" s="212"/>
      <c r="X253" s="4"/>
      <c r="Y253" s="4"/>
      <c r="Z253" s="4"/>
      <c r="AA253" s="4"/>
      <c r="AB253" s="395"/>
      <c r="AC253" s="213"/>
      <c r="AD253" s="395"/>
      <c r="AE253" s="409"/>
      <c r="AF253" s="4"/>
      <c r="AG253" s="4"/>
      <c r="AH253" s="4"/>
      <c r="AI253" s="212"/>
      <c r="AJ253" s="4"/>
      <c r="AK253" s="4"/>
      <c r="AL253" s="4"/>
      <c r="AM253" s="4"/>
      <c r="AN253" s="4"/>
      <c r="AO253" s="4"/>
      <c r="AP253" s="4"/>
      <c r="AQ253" s="4"/>
      <c r="AR253" s="4"/>
      <c r="AS253" s="4"/>
    </row>
    <row r="254" spans="1:45" ht="12.75" customHeight="1" x14ac:dyDescent="0.25">
      <c r="A254" s="4"/>
      <c r="B254" s="4"/>
      <c r="C254" s="212"/>
      <c r="D254" s="212"/>
      <c r="E254" s="212"/>
      <c r="F254" s="212"/>
      <c r="G254" s="212"/>
      <c r="H254" s="212"/>
      <c r="I254" s="212"/>
      <c r="J254" s="212"/>
      <c r="K254" s="487"/>
      <c r="L254" s="4"/>
      <c r="M254" s="4"/>
      <c r="N254" s="4"/>
      <c r="O254" s="4"/>
      <c r="P254" s="4"/>
      <c r="Q254" s="212"/>
      <c r="R254" s="395"/>
      <c r="S254" s="4"/>
      <c r="T254" s="4"/>
      <c r="U254" s="212"/>
      <c r="V254" s="212"/>
      <c r="W254" s="212"/>
      <c r="X254" s="4"/>
      <c r="Y254" s="4"/>
      <c r="Z254" s="4"/>
      <c r="AA254" s="4"/>
      <c r="AB254" s="395"/>
      <c r="AC254" s="213"/>
      <c r="AD254" s="395"/>
      <c r="AE254" s="409"/>
      <c r="AF254" s="4"/>
      <c r="AG254" s="4"/>
      <c r="AH254" s="4"/>
      <c r="AI254" s="212"/>
      <c r="AJ254" s="4"/>
      <c r="AK254" s="4"/>
      <c r="AL254" s="4"/>
      <c r="AM254" s="4"/>
      <c r="AN254" s="4"/>
      <c r="AO254" s="4"/>
      <c r="AP254" s="4"/>
      <c r="AQ254" s="4"/>
      <c r="AR254" s="4"/>
      <c r="AS254" s="4"/>
    </row>
    <row r="255" spans="1:45" ht="12.75" customHeight="1" x14ac:dyDescent="0.25">
      <c r="A255" s="4"/>
      <c r="B255" s="4"/>
      <c r="C255" s="212"/>
      <c r="D255" s="212"/>
      <c r="E255" s="212"/>
      <c r="F255" s="212"/>
      <c r="G255" s="212"/>
      <c r="H255" s="212"/>
      <c r="I255" s="212"/>
      <c r="J255" s="212"/>
      <c r="K255" s="487"/>
      <c r="L255" s="4"/>
      <c r="M255" s="4"/>
      <c r="N255" s="4"/>
      <c r="O255" s="4"/>
      <c r="P255" s="4"/>
      <c r="Q255" s="212"/>
      <c r="R255" s="395"/>
      <c r="S255" s="4"/>
      <c r="T255" s="4"/>
      <c r="U255" s="212"/>
      <c r="V255" s="212"/>
      <c r="W255" s="212"/>
      <c r="X255" s="4"/>
      <c r="Y255" s="4"/>
      <c r="Z255" s="4"/>
      <c r="AA255" s="4"/>
      <c r="AB255" s="395"/>
      <c r="AC255" s="213"/>
      <c r="AD255" s="395"/>
      <c r="AE255" s="409"/>
      <c r="AF255" s="4"/>
      <c r="AG255" s="4"/>
      <c r="AH255" s="4"/>
      <c r="AI255" s="212"/>
      <c r="AJ255" s="4"/>
      <c r="AK255" s="4"/>
      <c r="AL255" s="4"/>
      <c r="AM255" s="4"/>
      <c r="AN255" s="4"/>
      <c r="AO255" s="4"/>
      <c r="AP255" s="4"/>
      <c r="AQ255" s="4"/>
      <c r="AR255" s="4"/>
      <c r="AS255" s="4"/>
    </row>
    <row r="256" spans="1:45" ht="12.75" customHeight="1" x14ac:dyDescent="0.25">
      <c r="A256" s="4"/>
      <c r="B256" s="4"/>
      <c r="C256" s="212"/>
      <c r="D256" s="212"/>
      <c r="E256" s="212"/>
      <c r="F256" s="212"/>
      <c r="G256" s="212"/>
      <c r="H256" s="212"/>
      <c r="I256" s="212"/>
      <c r="J256" s="212"/>
      <c r="K256" s="487"/>
      <c r="L256" s="4"/>
      <c r="M256" s="4"/>
      <c r="N256" s="4"/>
      <c r="O256" s="4"/>
      <c r="P256" s="4"/>
      <c r="Q256" s="212"/>
      <c r="R256" s="395"/>
      <c r="S256" s="4"/>
      <c r="T256" s="4"/>
      <c r="U256" s="212"/>
      <c r="V256" s="212"/>
      <c r="W256" s="212"/>
      <c r="X256" s="4"/>
      <c r="Y256" s="4"/>
      <c r="Z256" s="4"/>
      <c r="AA256" s="4"/>
      <c r="AB256" s="395"/>
      <c r="AC256" s="213"/>
      <c r="AD256" s="395"/>
      <c r="AE256" s="409"/>
      <c r="AF256" s="4"/>
      <c r="AG256" s="4"/>
      <c r="AH256" s="4"/>
      <c r="AI256" s="212"/>
      <c r="AJ256" s="4"/>
      <c r="AK256" s="4"/>
      <c r="AL256" s="4"/>
      <c r="AM256" s="4"/>
      <c r="AN256" s="4"/>
      <c r="AO256" s="4"/>
      <c r="AP256" s="4"/>
      <c r="AQ256" s="4"/>
      <c r="AR256" s="4"/>
      <c r="AS256" s="4"/>
    </row>
    <row r="257" spans="1:45" ht="12.75" customHeight="1" x14ac:dyDescent="0.25">
      <c r="A257" s="4"/>
      <c r="B257" s="4"/>
      <c r="C257" s="212"/>
      <c r="D257" s="212"/>
      <c r="E257" s="212"/>
      <c r="F257" s="212"/>
      <c r="G257" s="212"/>
      <c r="H257" s="212"/>
      <c r="I257" s="212"/>
      <c r="J257" s="212"/>
      <c r="K257" s="487"/>
      <c r="L257" s="4"/>
      <c r="M257" s="4"/>
      <c r="N257" s="4"/>
      <c r="O257" s="4"/>
      <c r="P257" s="4"/>
      <c r="Q257" s="212"/>
      <c r="R257" s="395"/>
      <c r="S257" s="4"/>
      <c r="T257" s="4"/>
      <c r="U257" s="212"/>
      <c r="V257" s="212"/>
      <c r="W257" s="212"/>
      <c r="X257" s="4"/>
      <c r="Y257" s="4"/>
      <c r="Z257" s="4"/>
      <c r="AA257" s="4"/>
      <c r="AB257" s="395"/>
      <c r="AC257" s="213"/>
      <c r="AD257" s="395"/>
      <c r="AE257" s="409"/>
      <c r="AF257" s="4"/>
      <c r="AG257" s="4"/>
      <c r="AH257" s="4"/>
      <c r="AI257" s="212"/>
      <c r="AJ257" s="4"/>
      <c r="AK257" s="4"/>
      <c r="AL257" s="4"/>
      <c r="AM257" s="4"/>
      <c r="AN257" s="4"/>
      <c r="AO257" s="4"/>
      <c r="AP257" s="4"/>
      <c r="AQ257" s="4"/>
      <c r="AR257" s="4"/>
      <c r="AS257" s="4"/>
    </row>
    <row r="258" spans="1:45" ht="12.75" customHeight="1" x14ac:dyDescent="0.25">
      <c r="A258" s="4"/>
      <c r="B258" s="4"/>
      <c r="C258" s="212"/>
      <c r="D258" s="212"/>
      <c r="E258" s="212"/>
      <c r="F258" s="212"/>
      <c r="G258" s="212"/>
      <c r="H258" s="212"/>
      <c r="I258" s="212"/>
      <c r="J258" s="212"/>
      <c r="K258" s="487"/>
      <c r="L258" s="4"/>
      <c r="M258" s="4"/>
      <c r="N258" s="4"/>
      <c r="O258" s="4"/>
      <c r="P258" s="4"/>
      <c r="Q258" s="212"/>
      <c r="R258" s="395"/>
      <c r="S258" s="4"/>
      <c r="T258" s="4"/>
      <c r="U258" s="212"/>
      <c r="V258" s="212"/>
      <c r="W258" s="212"/>
      <c r="X258" s="4"/>
      <c r="Y258" s="4"/>
      <c r="Z258" s="4"/>
      <c r="AA258" s="4"/>
      <c r="AB258" s="395"/>
      <c r="AC258" s="213"/>
      <c r="AD258" s="395"/>
      <c r="AE258" s="409"/>
      <c r="AF258" s="4"/>
      <c r="AG258" s="4"/>
      <c r="AH258" s="4"/>
      <c r="AI258" s="212"/>
      <c r="AJ258" s="4"/>
      <c r="AK258" s="4"/>
      <c r="AL258" s="4"/>
      <c r="AM258" s="4"/>
      <c r="AN258" s="4"/>
      <c r="AO258" s="4"/>
      <c r="AP258" s="4"/>
      <c r="AQ258" s="4"/>
      <c r="AR258" s="4"/>
      <c r="AS258" s="4"/>
    </row>
    <row r="259" spans="1:45" ht="12.75" customHeight="1" x14ac:dyDescent="0.25">
      <c r="A259" s="4"/>
      <c r="B259" s="4"/>
      <c r="C259" s="212"/>
      <c r="D259" s="212"/>
      <c r="E259" s="212"/>
      <c r="F259" s="212"/>
      <c r="G259" s="212"/>
      <c r="H259" s="212"/>
      <c r="I259" s="212"/>
      <c r="J259" s="212"/>
      <c r="K259" s="487"/>
      <c r="L259" s="4"/>
      <c r="M259" s="4"/>
      <c r="N259" s="4"/>
      <c r="O259" s="4"/>
      <c r="P259" s="4"/>
      <c r="Q259" s="212"/>
      <c r="R259" s="395"/>
      <c r="S259" s="4"/>
      <c r="T259" s="4"/>
      <c r="U259" s="212"/>
      <c r="V259" s="212"/>
      <c r="W259" s="212"/>
      <c r="X259" s="4"/>
      <c r="Y259" s="4"/>
      <c r="Z259" s="4"/>
      <c r="AA259" s="4"/>
      <c r="AB259" s="395"/>
      <c r="AC259" s="213"/>
      <c r="AD259" s="395"/>
      <c r="AE259" s="409"/>
      <c r="AF259" s="4"/>
      <c r="AG259" s="4"/>
      <c r="AH259" s="4"/>
      <c r="AI259" s="212"/>
      <c r="AJ259" s="4"/>
      <c r="AK259" s="4"/>
      <c r="AL259" s="4"/>
      <c r="AM259" s="4"/>
      <c r="AN259" s="4"/>
      <c r="AO259" s="4"/>
      <c r="AP259" s="4"/>
      <c r="AQ259" s="4"/>
      <c r="AR259" s="4"/>
      <c r="AS259" s="4"/>
    </row>
    <row r="260" spans="1:45" ht="12.75" customHeight="1" x14ac:dyDescent="0.25">
      <c r="A260" s="4"/>
      <c r="B260" s="4"/>
      <c r="C260" s="212"/>
      <c r="D260" s="212"/>
      <c r="E260" s="212"/>
      <c r="F260" s="212"/>
      <c r="G260" s="212"/>
      <c r="H260" s="212"/>
      <c r="I260" s="212"/>
      <c r="J260" s="212"/>
      <c r="K260" s="487"/>
      <c r="L260" s="4"/>
      <c r="M260" s="4"/>
      <c r="N260" s="4"/>
      <c r="O260" s="4"/>
      <c r="P260" s="4"/>
      <c r="Q260" s="212"/>
      <c r="R260" s="395"/>
      <c r="S260" s="4"/>
      <c r="T260" s="4"/>
      <c r="U260" s="212"/>
      <c r="V260" s="212"/>
      <c r="W260" s="212"/>
      <c r="X260" s="4"/>
      <c r="Y260" s="4"/>
      <c r="Z260" s="4"/>
      <c r="AA260" s="4"/>
      <c r="AB260" s="395"/>
      <c r="AC260" s="213"/>
      <c r="AD260" s="395"/>
      <c r="AE260" s="409"/>
      <c r="AF260" s="4"/>
      <c r="AG260" s="4"/>
      <c r="AH260" s="4"/>
      <c r="AI260" s="212"/>
      <c r="AJ260" s="4"/>
      <c r="AK260" s="4"/>
      <c r="AL260" s="4"/>
      <c r="AM260" s="4"/>
      <c r="AN260" s="4"/>
      <c r="AO260" s="4"/>
      <c r="AP260" s="4"/>
      <c r="AQ260" s="4"/>
      <c r="AR260" s="4"/>
      <c r="AS260" s="4"/>
    </row>
    <row r="261" spans="1:45" ht="12.75" customHeight="1" x14ac:dyDescent="0.25">
      <c r="A261" s="4"/>
      <c r="B261" s="4"/>
      <c r="C261" s="212"/>
      <c r="D261" s="212"/>
      <c r="E261" s="212"/>
      <c r="F261" s="212"/>
      <c r="G261" s="212"/>
      <c r="H261" s="212"/>
      <c r="I261" s="212"/>
      <c r="J261" s="212"/>
      <c r="K261" s="487"/>
      <c r="L261" s="4"/>
      <c r="M261" s="4"/>
      <c r="N261" s="4"/>
      <c r="O261" s="4"/>
      <c r="P261" s="4"/>
      <c r="Q261" s="212"/>
      <c r="R261" s="395"/>
      <c r="S261" s="4"/>
      <c r="T261" s="4"/>
      <c r="U261" s="212"/>
      <c r="V261" s="212"/>
      <c r="W261" s="212"/>
      <c r="X261" s="4"/>
      <c r="Y261" s="4"/>
      <c r="Z261" s="4"/>
      <c r="AA261" s="4"/>
      <c r="AB261" s="395"/>
      <c r="AC261" s="213"/>
      <c r="AD261" s="395"/>
      <c r="AE261" s="409"/>
      <c r="AF261" s="4"/>
      <c r="AG261" s="4"/>
      <c r="AH261" s="4"/>
      <c r="AI261" s="212"/>
      <c r="AJ261" s="4"/>
      <c r="AK261" s="4"/>
      <c r="AL261" s="4"/>
      <c r="AM261" s="4"/>
      <c r="AN261" s="4"/>
      <c r="AO261" s="4"/>
      <c r="AP261" s="4"/>
      <c r="AQ261" s="4"/>
      <c r="AR261" s="4"/>
      <c r="AS261" s="4"/>
    </row>
    <row r="262" spans="1:45" ht="12.75" customHeight="1" x14ac:dyDescent="0.25">
      <c r="A262" s="4"/>
      <c r="B262" s="4"/>
      <c r="C262" s="212"/>
      <c r="D262" s="212"/>
      <c r="E262" s="212"/>
      <c r="F262" s="212"/>
      <c r="G262" s="212"/>
      <c r="H262" s="212"/>
      <c r="I262" s="212"/>
      <c r="J262" s="212"/>
      <c r="K262" s="487"/>
      <c r="L262" s="4"/>
      <c r="M262" s="4"/>
      <c r="N262" s="4"/>
      <c r="O262" s="4"/>
      <c r="P262" s="4"/>
      <c r="Q262" s="212"/>
      <c r="R262" s="395"/>
      <c r="S262" s="4"/>
      <c r="T262" s="4"/>
      <c r="U262" s="212"/>
      <c r="V262" s="212"/>
      <c r="W262" s="212"/>
      <c r="X262" s="4"/>
      <c r="Y262" s="4"/>
      <c r="Z262" s="4"/>
      <c r="AA262" s="4"/>
      <c r="AB262" s="395"/>
      <c r="AC262" s="213"/>
      <c r="AD262" s="395"/>
      <c r="AE262" s="409"/>
      <c r="AF262" s="4"/>
      <c r="AG262" s="4"/>
      <c r="AH262" s="4"/>
      <c r="AI262" s="212"/>
      <c r="AJ262" s="4"/>
      <c r="AK262" s="4"/>
      <c r="AL262" s="4"/>
      <c r="AM262" s="4"/>
      <c r="AN262" s="4"/>
      <c r="AO262" s="4"/>
      <c r="AP262" s="4"/>
      <c r="AQ262" s="4"/>
      <c r="AR262" s="4"/>
      <c r="AS262" s="4"/>
    </row>
    <row r="263" spans="1:45" ht="12.75" customHeight="1" x14ac:dyDescent="0.25">
      <c r="A263" s="4"/>
      <c r="B263" s="4"/>
      <c r="C263" s="212"/>
      <c r="D263" s="212"/>
      <c r="E263" s="212"/>
      <c r="F263" s="212"/>
      <c r="G263" s="212"/>
      <c r="H263" s="212"/>
      <c r="I263" s="212"/>
      <c r="J263" s="212"/>
      <c r="K263" s="487"/>
      <c r="L263" s="4"/>
      <c r="M263" s="4"/>
      <c r="N263" s="4"/>
      <c r="O263" s="4"/>
      <c r="P263" s="4"/>
      <c r="Q263" s="212"/>
      <c r="R263" s="395"/>
      <c r="S263" s="4"/>
      <c r="T263" s="4"/>
      <c r="U263" s="212"/>
      <c r="V263" s="212"/>
      <c r="W263" s="212"/>
      <c r="X263" s="4"/>
      <c r="Y263" s="4"/>
      <c r="Z263" s="4"/>
      <c r="AA263" s="4"/>
      <c r="AB263" s="395"/>
      <c r="AC263" s="213"/>
      <c r="AD263" s="395"/>
      <c r="AE263" s="409"/>
      <c r="AF263" s="4"/>
      <c r="AG263" s="4"/>
      <c r="AH263" s="4"/>
      <c r="AI263" s="212"/>
      <c r="AJ263" s="4"/>
      <c r="AK263" s="4"/>
      <c r="AL263" s="4"/>
      <c r="AM263" s="4"/>
      <c r="AN263" s="4"/>
      <c r="AO263" s="4"/>
      <c r="AP263" s="4"/>
      <c r="AQ263" s="4"/>
      <c r="AR263" s="4"/>
      <c r="AS263" s="4"/>
    </row>
    <row r="264" spans="1:45" ht="12.75" customHeight="1" x14ac:dyDescent="0.25">
      <c r="A264" s="4"/>
      <c r="B264" s="4"/>
      <c r="C264" s="212"/>
      <c r="D264" s="212"/>
      <c r="E264" s="212"/>
      <c r="F264" s="212"/>
      <c r="G264" s="212"/>
      <c r="H264" s="212"/>
      <c r="I264" s="212"/>
      <c r="J264" s="212"/>
      <c r="K264" s="487"/>
      <c r="L264" s="4"/>
      <c r="M264" s="4"/>
      <c r="N264" s="4"/>
      <c r="O264" s="4"/>
      <c r="P264" s="4"/>
      <c r="Q264" s="212"/>
      <c r="R264" s="395"/>
      <c r="S264" s="4"/>
      <c r="T264" s="4"/>
      <c r="U264" s="212"/>
      <c r="V264" s="212"/>
      <c r="W264" s="212"/>
      <c r="X264" s="4"/>
      <c r="Y264" s="4"/>
      <c r="Z264" s="4"/>
      <c r="AA264" s="4"/>
      <c r="AB264" s="395"/>
      <c r="AC264" s="213"/>
      <c r="AD264" s="395"/>
      <c r="AE264" s="409"/>
      <c r="AF264" s="4"/>
      <c r="AG264" s="4"/>
      <c r="AH264" s="4"/>
      <c r="AI264" s="212"/>
      <c r="AJ264" s="4"/>
      <c r="AK264" s="4"/>
      <c r="AL264" s="4"/>
      <c r="AM264" s="4"/>
      <c r="AN264" s="4"/>
      <c r="AO264" s="4"/>
      <c r="AP264" s="4"/>
      <c r="AQ264" s="4"/>
      <c r="AR264" s="4"/>
      <c r="AS264" s="4"/>
    </row>
    <row r="265" spans="1:45" ht="12.75" customHeight="1" x14ac:dyDescent="0.25">
      <c r="A265" s="4"/>
      <c r="B265" s="4"/>
      <c r="C265" s="212"/>
      <c r="D265" s="212"/>
      <c r="E265" s="212"/>
      <c r="F265" s="212"/>
      <c r="G265" s="212"/>
      <c r="H265" s="212"/>
      <c r="I265" s="212"/>
      <c r="J265" s="212"/>
      <c r="K265" s="487"/>
      <c r="L265" s="4"/>
      <c r="M265" s="4"/>
      <c r="N265" s="4"/>
      <c r="O265" s="4"/>
      <c r="P265" s="4"/>
      <c r="Q265" s="212"/>
      <c r="R265" s="395"/>
      <c r="S265" s="4"/>
      <c r="T265" s="4"/>
      <c r="U265" s="212"/>
      <c r="V265" s="212"/>
      <c r="W265" s="212"/>
      <c r="X265" s="4"/>
      <c r="Y265" s="4"/>
      <c r="Z265" s="4"/>
      <c r="AA265" s="4"/>
      <c r="AB265" s="395"/>
      <c r="AC265" s="213"/>
      <c r="AD265" s="395"/>
      <c r="AE265" s="409"/>
      <c r="AF265" s="4"/>
      <c r="AG265" s="4"/>
      <c r="AH265" s="4"/>
      <c r="AI265" s="212"/>
      <c r="AJ265" s="4"/>
      <c r="AK265" s="4"/>
      <c r="AL265" s="4"/>
      <c r="AM265" s="4"/>
      <c r="AN265" s="4"/>
      <c r="AO265" s="4"/>
      <c r="AP265" s="4"/>
      <c r="AQ265" s="4"/>
      <c r="AR265" s="4"/>
      <c r="AS265" s="4"/>
    </row>
    <row r="266" spans="1:45" ht="12.75" customHeight="1" x14ac:dyDescent="0.25">
      <c r="A266" s="4"/>
      <c r="B266" s="4"/>
      <c r="C266" s="212"/>
      <c r="D266" s="212"/>
      <c r="E266" s="212"/>
      <c r="F266" s="212"/>
      <c r="G266" s="212"/>
      <c r="H266" s="212"/>
      <c r="I266" s="212"/>
      <c r="J266" s="212"/>
      <c r="K266" s="487"/>
      <c r="L266" s="4"/>
      <c r="M266" s="4"/>
      <c r="N266" s="4"/>
      <c r="O266" s="4"/>
      <c r="P266" s="4"/>
      <c r="Q266" s="212"/>
      <c r="R266" s="395"/>
      <c r="S266" s="4"/>
      <c r="T266" s="4"/>
      <c r="U266" s="212"/>
      <c r="V266" s="212"/>
      <c r="W266" s="212"/>
      <c r="X266" s="4"/>
      <c r="Y266" s="4"/>
      <c r="Z266" s="4"/>
      <c r="AA266" s="4"/>
      <c r="AB266" s="395"/>
      <c r="AC266" s="213"/>
      <c r="AD266" s="395"/>
      <c r="AE266" s="409"/>
      <c r="AF266" s="4"/>
      <c r="AG266" s="4"/>
      <c r="AH266" s="4"/>
      <c r="AI266" s="212"/>
      <c r="AJ266" s="4"/>
      <c r="AK266" s="4"/>
      <c r="AL266" s="4"/>
      <c r="AM266" s="4"/>
      <c r="AN266" s="4"/>
      <c r="AO266" s="4"/>
      <c r="AP266" s="4"/>
      <c r="AQ266" s="4"/>
      <c r="AR266" s="4"/>
      <c r="AS266" s="4"/>
    </row>
    <row r="267" spans="1:45" ht="12.75" customHeight="1" x14ac:dyDescent="0.25">
      <c r="A267" s="4"/>
      <c r="B267" s="4"/>
      <c r="C267" s="212"/>
      <c r="D267" s="212"/>
      <c r="E267" s="212"/>
      <c r="F267" s="212"/>
      <c r="G267" s="212"/>
      <c r="H267" s="212"/>
      <c r="I267" s="212"/>
      <c r="J267" s="212"/>
      <c r="K267" s="487"/>
      <c r="L267" s="4"/>
      <c r="M267" s="4"/>
      <c r="N267" s="4"/>
      <c r="O267" s="4"/>
      <c r="P267" s="4"/>
      <c r="Q267" s="212"/>
      <c r="R267" s="395"/>
      <c r="S267" s="4"/>
      <c r="T267" s="4"/>
      <c r="U267" s="212"/>
      <c r="V267" s="212"/>
      <c r="W267" s="212"/>
      <c r="X267" s="4"/>
      <c r="Y267" s="4"/>
      <c r="Z267" s="4"/>
      <c r="AA267" s="4"/>
      <c r="AB267" s="395"/>
      <c r="AC267" s="213"/>
      <c r="AD267" s="395"/>
      <c r="AE267" s="409"/>
      <c r="AF267" s="4"/>
      <c r="AG267" s="4"/>
      <c r="AH267" s="4"/>
      <c r="AI267" s="212"/>
      <c r="AJ267" s="4"/>
      <c r="AK267" s="4"/>
      <c r="AL267" s="4"/>
      <c r="AM267" s="4"/>
      <c r="AN267" s="4"/>
      <c r="AO267" s="4"/>
      <c r="AP267" s="4"/>
      <c r="AQ267" s="4"/>
      <c r="AR267" s="4"/>
      <c r="AS267" s="4"/>
    </row>
    <row r="268" spans="1:45" ht="12.75" customHeight="1" x14ac:dyDescent="0.25">
      <c r="A268" s="4"/>
      <c r="B268" s="4"/>
      <c r="C268" s="212"/>
      <c r="D268" s="212"/>
      <c r="E268" s="212"/>
      <c r="F268" s="212"/>
      <c r="G268" s="212"/>
      <c r="H268" s="212"/>
      <c r="I268" s="212"/>
      <c r="J268" s="212"/>
      <c r="K268" s="487"/>
      <c r="L268" s="4"/>
      <c r="M268" s="4"/>
      <c r="N268" s="4"/>
      <c r="O268" s="4"/>
      <c r="P268" s="4"/>
      <c r="Q268" s="212"/>
      <c r="R268" s="395"/>
      <c r="S268" s="4"/>
      <c r="T268" s="4"/>
      <c r="U268" s="212"/>
      <c r="V268" s="212"/>
      <c r="W268" s="212"/>
      <c r="X268" s="4"/>
      <c r="Y268" s="4"/>
      <c r="Z268" s="4"/>
      <c r="AA268" s="4"/>
      <c r="AB268" s="395"/>
      <c r="AC268" s="213"/>
      <c r="AD268" s="395"/>
      <c r="AE268" s="409"/>
      <c r="AF268" s="4"/>
      <c r="AG268" s="4"/>
      <c r="AH268" s="4"/>
      <c r="AI268" s="212"/>
      <c r="AJ268" s="4"/>
      <c r="AK268" s="4"/>
      <c r="AL268" s="4"/>
      <c r="AM268" s="4"/>
      <c r="AN268" s="4"/>
      <c r="AO268" s="4"/>
      <c r="AP268" s="4"/>
      <c r="AQ268" s="4"/>
      <c r="AR268" s="4"/>
      <c r="AS268" s="4"/>
    </row>
    <row r="269" spans="1:45" ht="12.75" customHeight="1" x14ac:dyDescent="0.25">
      <c r="A269" s="4"/>
      <c r="B269" s="4"/>
      <c r="C269" s="212"/>
      <c r="D269" s="212"/>
      <c r="E269" s="212"/>
      <c r="F269" s="212"/>
      <c r="G269" s="212"/>
      <c r="H269" s="212"/>
      <c r="I269" s="212"/>
      <c r="J269" s="212"/>
      <c r="K269" s="487"/>
      <c r="L269" s="4"/>
      <c r="M269" s="4"/>
      <c r="N269" s="4"/>
      <c r="O269" s="4"/>
      <c r="P269" s="4"/>
      <c r="Q269" s="212"/>
      <c r="R269" s="395"/>
      <c r="S269" s="4"/>
      <c r="T269" s="4"/>
      <c r="U269" s="212"/>
      <c r="V269" s="212"/>
      <c r="W269" s="212"/>
      <c r="X269" s="4"/>
      <c r="Y269" s="4"/>
      <c r="Z269" s="4"/>
      <c r="AA269" s="4"/>
      <c r="AB269" s="395"/>
      <c r="AC269" s="213"/>
      <c r="AD269" s="395"/>
      <c r="AE269" s="409"/>
      <c r="AF269" s="4"/>
      <c r="AG269" s="4"/>
      <c r="AH269" s="4"/>
      <c r="AI269" s="212"/>
      <c r="AJ269" s="4"/>
      <c r="AK269" s="4"/>
      <c r="AL269" s="4"/>
      <c r="AM269" s="4"/>
      <c r="AN269" s="4"/>
      <c r="AO269" s="4"/>
      <c r="AP269" s="4"/>
      <c r="AQ269" s="4"/>
      <c r="AR269" s="4"/>
      <c r="AS269" s="4"/>
    </row>
    <row r="270" spans="1:45" ht="12.75" customHeight="1" x14ac:dyDescent="0.25">
      <c r="A270" s="4"/>
      <c r="B270" s="4"/>
      <c r="C270" s="212"/>
      <c r="D270" s="212"/>
      <c r="E270" s="212"/>
      <c r="F270" s="212"/>
      <c r="G270" s="212"/>
      <c r="H270" s="212"/>
      <c r="I270" s="212"/>
      <c r="J270" s="212"/>
      <c r="K270" s="487"/>
      <c r="L270" s="4"/>
      <c r="M270" s="4"/>
      <c r="N270" s="4"/>
      <c r="O270" s="4"/>
      <c r="P270" s="4"/>
      <c r="Q270" s="212"/>
      <c r="R270" s="395"/>
      <c r="S270" s="4"/>
      <c r="T270" s="4"/>
      <c r="U270" s="212"/>
      <c r="V270" s="212"/>
      <c r="W270" s="212"/>
      <c r="X270" s="4"/>
      <c r="Y270" s="4"/>
      <c r="Z270" s="4"/>
      <c r="AA270" s="4"/>
      <c r="AB270" s="395"/>
      <c r="AC270" s="213"/>
      <c r="AD270" s="395"/>
      <c r="AE270" s="409"/>
      <c r="AF270" s="4"/>
      <c r="AG270" s="4"/>
      <c r="AH270" s="4"/>
      <c r="AI270" s="212"/>
      <c r="AJ270" s="4"/>
      <c r="AK270" s="4"/>
      <c r="AL270" s="4"/>
      <c r="AM270" s="4"/>
      <c r="AN270" s="4"/>
      <c r="AO270" s="4"/>
      <c r="AP270" s="4"/>
      <c r="AQ270" s="4"/>
      <c r="AR270" s="4"/>
      <c r="AS270" s="4"/>
    </row>
    <row r="271" spans="1:45" ht="12.75" customHeight="1" x14ac:dyDescent="0.25">
      <c r="A271" s="4"/>
      <c r="B271" s="4"/>
      <c r="C271" s="212"/>
      <c r="D271" s="212"/>
      <c r="E271" s="212"/>
      <c r="F271" s="212"/>
      <c r="G271" s="212"/>
      <c r="H271" s="212"/>
      <c r="I271" s="212"/>
      <c r="J271" s="212"/>
      <c r="K271" s="487"/>
      <c r="L271" s="4"/>
      <c r="M271" s="4"/>
      <c r="N271" s="4"/>
      <c r="O271" s="4"/>
      <c r="P271" s="4"/>
      <c r="Q271" s="212"/>
      <c r="R271" s="395"/>
      <c r="S271" s="4"/>
      <c r="T271" s="4"/>
      <c r="U271" s="212"/>
      <c r="V271" s="212"/>
      <c r="W271" s="212"/>
      <c r="X271" s="4"/>
      <c r="Y271" s="4"/>
      <c r="Z271" s="4"/>
      <c r="AA271" s="4"/>
      <c r="AB271" s="395"/>
      <c r="AC271" s="213"/>
      <c r="AD271" s="395"/>
      <c r="AE271" s="409"/>
      <c r="AF271" s="4"/>
      <c r="AG271" s="4"/>
      <c r="AH271" s="4"/>
      <c r="AI271" s="212"/>
      <c r="AJ271" s="4"/>
      <c r="AK271" s="4"/>
      <c r="AL271" s="4"/>
      <c r="AM271" s="4"/>
      <c r="AN271" s="4"/>
      <c r="AO271" s="4"/>
      <c r="AP271" s="4"/>
      <c r="AQ271" s="4"/>
      <c r="AR271" s="4"/>
      <c r="AS271" s="4"/>
    </row>
    <row r="272" spans="1:45" ht="12.75" customHeight="1" x14ac:dyDescent="0.25">
      <c r="A272" s="4"/>
      <c r="B272" s="4"/>
      <c r="C272" s="212"/>
      <c r="D272" s="212"/>
      <c r="E272" s="212"/>
      <c r="F272" s="212"/>
      <c r="G272" s="212"/>
      <c r="H272" s="212"/>
      <c r="I272" s="212"/>
      <c r="J272" s="212"/>
      <c r="K272" s="487"/>
      <c r="L272" s="4"/>
      <c r="M272" s="4"/>
      <c r="N272" s="4"/>
      <c r="O272" s="4"/>
      <c r="P272" s="4"/>
      <c r="Q272" s="212"/>
      <c r="R272" s="395"/>
      <c r="S272" s="4"/>
      <c r="T272" s="4"/>
      <c r="U272" s="212"/>
      <c r="V272" s="212"/>
      <c r="W272" s="212"/>
      <c r="X272" s="4"/>
      <c r="Y272" s="4"/>
      <c r="Z272" s="4"/>
      <c r="AA272" s="4"/>
      <c r="AB272" s="395"/>
      <c r="AC272" s="213"/>
      <c r="AD272" s="395"/>
      <c r="AE272" s="409"/>
      <c r="AF272" s="4"/>
      <c r="AG272" s="4"/>
      <c r="AH272" s="4"/>
      <c r="AI272" s="212"/>
      <c r="AJ272" s="4"/>
      <c r="AK272" s="4"/>
      <c r="AL272" s="4"/>
      <c r="AM272" s="4"/>
      <c r="AN272" s="4"/>
      <c r="AO272" s="4"/>
      <c r="AP272" s="4"/>
      <c r="AQ272" s="4"/>
      <c r="AR272" s="4"/>
      <c r="AS272" s="4"/>
    </row>
    <row r="273" spans="1:45" ht="12.75" customHeight="1" x14ac:dyDescent="0.25">
      <c r="A273" s="4"/>
      <c r="B273" s="4"/>
      <c r="C273" s="212"/>
      <c r="D273" s="212"/>
      <c r="E273" s="212"/>
      <c r="F273" s="212"/>
      <c r="G273" s="212"/>
      <c r="H273" s="212"/>
      <c r="I273" s="212"/>
      <c r="J273" s="212"/>
      <c r="K273" s="487"/>
      <c r="L273" s="4"/>
      <c r="M273" s="4"/>
      <c r="N273" s="4"/>
      <c r="O273" s="4"/>
      <c r="P273" s="4"/>
      <c r="Q273" s="212"/>
      <c r="R273" s="395"/>
      <c r="S273" s="4"/>
      <c r="T273" s="4"/>
      <c r="U273" s="212"/>
      <c r="V273" s="212"/>
      <c r="W273" s="212"/>
      <c r="X273" s="4"/>
      <c r="Y273" s="4"/>
      <c r="Z273" s="4"/>
      <c r="AA273" s="4"/>
      <c r="AB273" s="395"/>
      <c r="AC273" s="213"/>
      <c r="AD273" s="395"/>
      <c r="AE273" s="409"/>
      <c r="AF273" s="4"/>
      <c r="AG273" s="4"/>
      <c r="AH273" s="4"/>
      <c r="AI273" s="212"/>
      <c r="AJ273" s="4"/>
      <c r="AK273" s="4"/>
      <c r="AL273" s="4"/>
      <c r="AM273" s="4"/>
      <c r="AN273" s="4"/>
      <c r="AO273" s="4"/>
      <c r="AP273" s="4"/>
      <c r="AQ273" s="4"/>
      <c r="AR273" s="4"/>
      <c r="AS273" s="4"/>
    </row>
    <row r="274" spans="1:45" ht="12.75" customHeight="1" x14ac:dyDescent="0.25">
      <c r="A274" s="4"/>
      <c r="B274" s="4"/>
      <c r="C274" s="212"/>
      <c r="D274" s="212"/>
      <c r="E274" s="212"/>
      <c r="F274" s="212"/>
      <c r="G274" s="212"/>
      <c r="H274" s="212"/>
      <c r="I274" s="212"/>
      <c r="J274" s="212"/>
      <c r="K274" s="487"/>
      <c r="L274" s="4"/>
      <c r="M274" s="4"/>
      <c r="N274" s="4"/>
      <c r="O274" s="4"/>
      <c r="P274" s="4"/>
      <c r="Q274" s="212"/>
      <c r="R274" s="395"/>
      <c r="S274" s="4"/>
      <c r="T274" s="4"/>
      <c r="U274" s="212"/>
      <c r="V274" s="212"/>
      <c r="W274" s="212"/>
      <c r="X274" s="4"/>
      <c r="Y274" s="4"/>
      <c r="Z274" s="4"/>
      <c r="AA274" s="4"/>
      <c r="AB274" s="395"/>
      <c r="AC274" s="213"/>
      <c r="AD274" s="395"/>
      <c r="AE274" s="409"/>
      <c r="AF274" s="4"/>
      <c r="AG274" s="4"/>
      <c r="AH274" s="4"/>
      <c r="AI274" s="212"/>
      <c r="AJ274" s="4"/>
      <c r="AK274" s="4"/>
      <c r="AL274" s="4"/>
      <c r="AM274" s="4"/>
      <c r="AN274" s="4"/>
      <c r="AO274" s="4"/>
      <c r="AP274" s="4"/>
      <c r="AQ274" s="4"/>
      <c r="AR274" s="4"/>
      <c r="AS274" s="4"/>
    </row>
    <row r="275" spans="1:45" ht="12.75" customHeight="1" x14ac:dyDescent="0.25">
      <c r="A275" s="4"/>
      <c r="B275" s="4"/>
      <c r="C275" s="212"/>
      <c r="D275" s="212"/>
      <c r="E275" s="212"/>
      <c r="F275" s="212"/>
      <c r="G275" s="212"/>
      <c r="H275" s="212"/>
      <c r="I275" s="212"/>
      <c r="J275" s="212"/>
      <c r="K275" s="487"/>
      <c r="L275" s="4"/>
      <c r="M275" s="4"/>
      <c r="N275" s="4"/>
      <c r="O275" s="4"/>
      <c r="P275" s="4"/>
      <c r="Q275" s="212"/>
      <c r="R275" s="395"/>
      <c r="S275" s="4"/>
      <c r="T275" s="4"/>
      <c r="U275" s="212"/>
      <c r="V275" s="212"/>
      <c r="W275" s="212"/>
      <c r="X275" s="4"/>
      <c r="Y275" s="4"/>
      <c r="Z275" s="4"/>
      <c r="AA275" s="4"/>
      <c r="AB275" s="395"/>
      <c r="AC275" s="213"/>
      <c r="AD275" s="395"/>
      <c r="AE275" s="409"/>
      <c r="AF275" s="4"/>
      <c r="AG275" s="4"/>
      <c r="AH275" s="4"/>
      <c r="AI275" s="212"/>
      <c r="AJ275" s="4"/>
      <c r="AK275" s="4"/>
      <c r="AL275" s="4"/>
      <c r="AM275" s="4"/>
      <c r="AN275" s="4"/>
      <c r="AO275" s="4"/>
      <c r="AP275" s="4"/>
      <c r="AQ275" s="4"/>
      <c r="AR275" s="4"/>
      <c r="AS275" s="4"/>
    </row>
    <row r="276" spans="1:45" ht="12.75" customHeight="1" x14ac:dyDescent="0.25">
      <c r="A276" s="4"/>
      <c r="B276" s="4"/>
      <c r="C276" s="212"/>
      <c r="D276" s="212"/>
      <c r="E276" s="212"/>
      <c r="F276" s="212"/>
      <c r="G276" s="212"/>
      <c r="H276" s="212"/>
      <c r="I276" s="212"/>
      <c r="J276" s="212"/>
      <c r="K276" s="487"/>
      <c r="L276" s="4"/>
      <c r="M276" s="4"/>
      <c r="N276" s="4"/>
      <c r="O276" s="4"/>
      <c r="P276" s="4"/>
      <c r="Q276" s="212"/>
      <c r="R276" s="395"/>
      <c r="S276" s="4"/>
      <c r="T276" s="4"/>
      <c r="U276" s="212"/>
      <c r="V276" s="212"/>
      <c r="W276" s="212"/>
      <c r="X276" s="4"/>
      <c r="Y276" s="4"/>
      <c r="Z276" s="4"/>
      <c r="AA276" s="4"/>
      <c r="AB276" s="395"/>
      <c r="AC276" s="213"/>
      <c r="AD276" s="395"/>
      <c r="AE276" s="409"/>
      <c r="AF276" s="4"/>
      <c r="AG276" s="4"/>
      <c r="AH276" s="4"/>
      <c r="AI276" s="212"/>
      <c r="AJ276" s="4"/>
      <c r="AK276" s="4"/>
      <c r="AL276" s="4"/>
      <c r="AM276" s="4"/>
      <c r="AN276" s="4"/>
      <c r="AO276" s="4"/>
      <c r="AP276" s="4"/>
      <c r="AQ276" s="4"/>
      <c r="AR276" s="4"/>
      <c r="AS276" s="4"/>
    </row>
    <row r="277" spans="1:45" ht="12.75" customHeight="1" x14ac:dyDescent="0.25">
      <c r="A277" s="4"/>
      <c r="B277" s="4"/>
      <c r="C277" s="212"/>
      <c r="D277" s="212"/>
      <c r="E277" s="212"/>
      <c r="F277" s="212"/>
      <c r="G277" s="212"/>
      <c r="H277" s="212"/>
      <c r="I277" s="212"/>
      <c r="J277" s="212"/>
      <c r="K277" s="487"/>
      <c r="L277" s="4"/>
      <c r="M277" s="4"/>
      <c r="N277" s="4"/>
      <c r="O277" s="4"/>
      <c r="P277" s="4"/>
      <c r="Q277" s="212"/>
      <c r="R277" s="395"/>
      <c r="S277" s="4"/>
      <c r="T277" s="4"/>
      <c r="U277" s="212"/>
      <c r="V277" s="212"/>
      <c r="W277" s="212"/>
      <c r="X277" s="4"/>
      <c r="Y277" s="4"/>
      <c r="Z277" s="4"/>
      <c r="AA277" s="4"/>
      <c r="AB277" s="395"/>
      <c r="AC277" s="213"/>
      <c r="AD277" s="395"/>
      <c r="AE277" s="409"/>
      <c r="AF277" s="4"/>
      <c r="AG277" s="4"/>
      <c r="AH277" s="4"/>
      <c r="AI277" s="212"/>
      <c r="AJ277" s="4"/>
      <c r="AK277" s="4"/>
      <c r="AL277" s="4"/>
      <c r="AM277" s="4"/>
      <c r="AN277" s="4"/>
      <c r="AO277" s="4"/>
      <c r="AP277" s="4"/>
      <c r="AQ277" s="4"/>
      <c r="AR277" s="4"/>
      <c r="AS277" s="4"/>
    </row>
    <row r="278" spans="1:45" ht="12.75" customHeight="1" x14ac:dyDescent="0.25">
      <c r="A278" s="4"/>
      <c r="B278" s="4"/>
      <c r="C278" s="212"/>
      <c r="D278" s="212"/>
      <c r="E278" s="212"/>
      <c r="F278" s="212"/>
      <c r="G278" s="212"/>
      <c r="H278" s="212"/>
      <c r="I278" s="212"/>
      <c r="J278" s="212"/>
      <c r="K278" s="487"/>
      <c r="L278" s="4"/>
      <c r="M278" s="4"/>
      <c r="N278" s="4"/>
      <c r="O278" s="4"/>
      <c r="P278" s="4"/>
      <c r="Q278" s="212"/>
      <c r="R278" s="395"/>
      <c r="S278" s="4"/>
      <c r="T278" s="4"/>
      <c r="U278" s="212"/>
      <c r="V278" s="212"/>
      <c r="W278" s="212"/>
      <c r="X278" s="4"/>
      <c r="Y278" s="4"/>
      <c r="Z278" s="4"/>
      <c r="AA278" s="4"/>
      <c r="AB278" s="395"/>
      <c r="AC278" s="213"/>
      <c r="AD278" s="395"/>
      <c r="AE278" s="409"/>
      <c r="AF278" s="4"/>
      <c r="AG278" s="4"/>
      <c r="AH278" s="4"/>
      <c r="AI278" s="212"/>
      <c r="AJ278" s="4"/>
      <c r="AK278" s="4"/>
      <c r="AL278" s="4"/>
      <c r="AM278" s="4"/>
      <c r="AN278" s="4"/>
      <c r="AO278" s="4"/>
      <c r="AP278" s="4"/>
      <c r="AQ278" s="4"/>
      <c r="AR278" s="4"/>
      <c r="AS278" s="4"/>
    </row>
    <row r="279" spans="1:45" ht="12.75" customHeight="1" x14ac:dyDescent="0.25">
      <c r="A279" s="4"/>
      <c r="B279" s="4"/>
      <c r="C279" s="212"/>
      <c r="D279" s="212"/>
      <c r="E279" s="212"/>
      <c r="F279" s="212"/>
      <c r="G279" s="212"/>
      <c r="H279" s="212"/>
      <c r="I279" s="212"/>
      <c r="J279" s="212"/>
      <c r="K279" s="487"/>
      <c r="L279" s="4"/>
      <c r="M279" s="4"/>
      <c r="N279" s="4"/>
      <c r="O279" s="4"/>
      <c r="P279" s="4"/>
      <c r="Q279" s="212"/>
      <c r="R279" s="395"/>
      <c r="S279" s="4"/>
      <c r="T279" s="4"/>
      <c r="U279" s="212"/>
      <c r="V279" s="212"/>
      <c r="W279" s="212"/>
      <c r="X279" s="4"/>
      <c r="Y279" s="4"/>
      <c r="Z279" s="4"/>
      <c r="AA279" s="4"/>
      <c r="AB279" s="395"/>
      <c r="AC279" s="213"/>
      <c r="AD279" s="395"/>
      <c r="AE279" s="409"/>
      <c r="AF279" s="4"/>
      <c r="AG279" s="4"/>
      <c r="AH279" s="4"/>
      <c r="AI279" s="212"/>
      <c r="AJ279" s="4"/>
      <c r="AK279" s="4"/>
      <c r="AL279" s="4"/>
      <c r="AM279" s="4"/>
      <c r="AN279" s="4"/>
      <c r="AO279" s="4"/>
      <c r="AP279" s="4"/>
      <c r="AQ279" s="4"/>
      <c r="AR279" s="4"/>
      <c r="AS279" s="4"/>
    </row>
    <row r="280" spans="1:45" ht="12.75" customHeight="1" x14ac:dyDescent="0.25">
      <c r="A280" s="4"/>
      <c r="B280" s="4"/>
      <c r="C280" s="212"/>
      <c r="D280" s="212"/>
      <c r="E280" s="212"/>
      <c r="F280" s="212"/>
      <c r="G280" s="212"/>
      <c r="H280" s="212"/>
      <c r="I280" s="212"/>
      <c r="J280" s="212"/>
      <c r="K280" s="487"/>
      <c r="L280" s="4"/>
      <c r="M280" s="4"/>
      <c r="N280" s="4"/>
      <c r="O280" s="4"/>
      <c r="P280" s="4"/>
      <c r="Q280" s="212"/>
      <c r="R280" s="395"/>
      <c r="S280" s="4"/>
      <c r="T280" s="4"/>
      <c r="U280" s="212"/>
      <c r="V280" s="212"/>
      <c r="W280" s="212"/>
      <c r="X280" s="4"/>
      <c r="Y280" s="4"/>
      <c r="Z280" s="4"/>
      <c r="AA280" s="4"/>
      <c r="AB280" s="395"/>
      <c r="AC280" s="213"/>
      <c r="AD280" s="395"/>
      <c r="AE280" s="409"/>
      <c r="AF280" s="4"/>
      <c r="AG280" s="4"/>
      <c r="AH280" s="4"/>
      <c r="AI280" s="212"/>
      <c r="AJ280" s="4"/>
      <c r="AK280" s="4"/>
      <c r="AL280" s="4"/>
      <c r="AM280" s="4"/>
      <c r="AN280" s="4"/>
      <c r="AO280" s="4"/>
      <c r="AP280" s="4"/>
      <c r="AQ280" s="4"/>
      <c r="AR280" s="4"/>
      <c r="AS280" s="4"/>
    </row>
    <row r="281" spans="1:45" ht="12.75" customHeight="1" x14ac:dyDescent="0.25">
      <c r="A281" s="4"/>
      <c r="B281" s="4"/>
      <c r="C281" s="212"/>
      <c r="D281" s="212"/>
      <c r="E281" s="212"/>
      <c r="F281" s="212"/>
      <c r="G281" s="212"/>
      <c r="H281" s="212"/>
      <c r="I281" s="212"/>
      <c r="J281" s="212"/>
      <c r="K281" s="487"/>
      <c r="L281" s="4"/>
      <c r="M281" s="4"/>
      <c r="N281" s="4"/>
      <c r="O281" s="4"/>
      <c r="P281" s="4"/>
      <c r="Q281" s="212"/>
      <c r="R281" s="395"/>
      <c r="S281" s="4"/>
      <c r="T281" s="4"/>
      <c r="U281" s="212"/>
      <c r="V281" s="212"/>
      <c r="W281" s="212"/>
      <c r="X281" s="4"/>
      <c r="Y281" s="4"/>
      <c r="Z281" s="4"/>
      <c r="AA281" s="4"/>
      <c r="AB281" s="395"/>
      <c r="AC281" s="213"/>
      <c r="AD281" s="395"/>
      <c r="AE281" s="409"/>
      <c r="AF281" s="4"/>
      <c r="AG281" s="4"/>
      <c r="AH281" s="4"/>
      <c r="AI281" s="212"/>
      <c r="AJ281" s="4"/>
      <c r="AK281" s="4"/>
      <c r="AL281" s="4"/>
      <c r="AM281" s="4"/>
      <c r="AN281" s="4"/>
      <c r="AO281" s="4"/>
      <c r="AP281" s="4"/>
      <c r="AQ281" s="4"/>
      <c r="AR281" s="4"/>
      <c r="AS281" s="4"/>
    </row>
    <row r="282" spans="1:45" ht="12.75" customHeight="1" x14ac:dyDescent="0.25">
      <c r="A282" s="4"/>
      <c r="B282" s="4"/>
      <c r="C282" s="212"/>
      <c r="D282" s="212"/>
      <c r="E282" s="212"/>
      <c r="F282" s="212"/>
      <c r="G282" s="212"/>
      <c r="H282" s="212"/>
      <c r="I282" s="212"/>
      <c r="J282" s="212"/>
      <c r="K282" s="487"/>
      <c r="L282" s="4"/>
      <c r="M282" s="4"/>
      <c r="N282" s="4"/>
      <c r="O282" s="4"/>
      <c r="P282" s="4"/>
      <c r="Q282" s="212"/>
      <c r="R282" s="395"/>
      <c r="S282" s="4"/>
      <c r="T282" s="4"/>
      <c r="U282" s="212"/>
      <c r="V282" s="212"/>
      <c r="W282" s="212"/>
      <c r="X282" s="4"/>
      <c r="Y282" s="4"/>
      <c r="Z282" s="4"/>
      <c r="AA282" s="4"/>
      <c r="AB282" s="395"/>
      <c r="AC282" s="213"/>
      <c r="AD282" s="395"/>
      <c r="AE282" s="409"/>
      <c r="AF282" s="4"/>
      <c r="AG282" s="4"/>
      <c r="AH282" s="4"/>
      <c r="AI282" s="212"/>
      <c r="AJ282" s="4"/>
      <c r="AK282" s="4"/>
      <c r="AL282" s="4"/>
      <c r="AM282" s="4"/>
      <c r="AN282" s="4"/>
      <c r="AO282" s="4"/>
      <c r="AP282" s="4"/>
      <c r="AQ282" s="4"/>
      <c r="AR282" s="4"/>
      <c r="AS282" s="4"/>
    </row>
    <row r="283" spans="1:45" ht="12.75" customHeight="1" x14ac:dyDescent="0.25">
      <c r="A283" s="4"/>
      <c r="B283" s="4"/>
      <c r="C283" s="212"/>
      <c r="D283" s="212"/>
      <c r="E283" s="212"/>
      <c r="F283" s="212"/>
      <c r="G283" s="212"/>
      <c r="H283" s="212"/>
      <c r="I283" s="212"/>
      <c r="J283" s="212"/>
      <c r="K283" s="487"/>
      <c r="L283" s="4"/>
      <c r="M283" s="4"/>
      <c r="N283" s="4"/>
      <c r="O283" s="4"/>
      <c r="P283" s="4"/>
      <c r="Q283" s="212"/>
      <c r="R283" s="395"/>
      <c r="S283" s="4"/>
      <c r="T283" s="4"/>
      <c r="U283" s="212"/>
      <c r="V283" s="212"/>
      <c r="W283" s="212"/>
      <c r="X283" s="4"/>
      <c r="Y283" s="4"/>
      <c r="Z283" s="4"/>
      <c r="AA283" s="4"/>
      <c r="AB283" s="395"/>
      <c r="AC283" s="213"/>
      <c r="AD283" s="395"/>
      <c r="AE283" s="409"/>
      <c r="AF283" s="4"/>
      <c r="AG283" s="4"/>
      <c r="AH283" s="4"/>
      <c r="AI283" s="212"/>
      <c r="AJ283" s="4"/>
      <c r="AK283" s="4"/>
      <c r="AL283" s="4"/>
      <c r="AM283" s="4"/>
      <c r="AN283" s="4"/>
      <c r="AO283" s="4"/>
      <c r="AP283" s="4"/>
      <c r="AQ283" s="4"/>
      <c r="AR283" s="4"/>
      <c r="AS283" s="4"/>
    </row>
    <row r="284" spans="1:45" ht="12.75" customHeight="1" x14ac:dyDescent="0.25">
      <c r="A284" s="4"/>
      <c r="B284" s="4"/>
      <c r="C284" s="212"/>
      <c r="D284" s="212"/>
      <c r="E284" s="212"/>
      <c r="F284" s="212"/>
      <c r="G284" s="212"/>
      <c r="H284" s="212"/>
      <c r="I284" s="212"/>
      <c r="J284" s="212"/>
      <c r="K284" s="487"/>
      <c r="L284" s="4"/>
      <c r="M284" s="4"/>
      <c r="N284" s="4"/>
      <c r="O284" s="4"/>
      <c r="P284" s="4"/>
      <c r="Q284" s="212"/>
      <c r="R284" s="395"/>
      <c r="S284" s="4"/>
      <c r="T284" s="4"/>
      <c r="U284" s="212"/>
      <c r="V284" s="212"/>
      <c r="W284" s="212"/>
      <c r="X284" s="4"/>
      <c r="Y284" s="4"/>
      <c r="Z284" s="4"/>
      <c r="AA284" s="4"/>
      <c r="AB284" s="395"/>
      <c r="AC284" s="213"/>
      <c r="AD284" s="395"/>
      <c r="AE284" s="409"/>
      <c r="AF284" s="4"/>
      <c r="AG284" s="4"/>
      <c r="AH284" s="4"/>
      <c r="AI284" s="212"/>
      <c r="AJ284" s="4"/>
      <c r="AK284" s="4"/>
      <c r="AL284" s="4"/>
      <c r="AM284" s="4"/>
      <c r="AN284" s="4"/>
      <c r="AO284" s="4"/>
      <c r="AP284" s="4"/>
      <c r="AQ284" s="4"/>
      <c r="AR284" s="4"/>
      <c r="AS284" s="4"/>
    </row>
    <row r="285" spans="1:45" ht="12.75" customHeight="1" x14ac:dyDescent="0.25">
      <c r="A285" s="4"/>
      <c r="B285" s="4"/>
      <c r="C285" s="212"/>
      <c r="D285" s="212"/>
      <c r="E285" s="212"/>
      <c r="F285" s="212"/>
      <c r="G285" s="212"/>
      <c r="H285" s="212"/>
      <c r="I285" s="212"/>
      <c r="J285" s="212"/>
      <c r="K285" s="487"/>
      <c r="L285" s="4"/>
      <c r="M285" s="4"/>
      <c r="N285" s="4"/>
      <c r="O285" s="4"/>
      <c r="P285" s="4"/>
      <c r="Q285" s="212"/>
      <c r="R285" s="395"/>
      <c r="S285" s="4"/>
      <c r="T285" s="4"/>
      <c r="U285" s="212"/>
      <c r="V285" s="212"/>
      <c r="W285" s="212"/>
      <c r="X285" s="4"/>
      <c r="Y285" s="4"/>
      <c r="Z285" s="4"/>
      <c r="AA285" s="4"/>
      <c r="AB285" s="395"/>
      <c r="AC285" s="213"/>
      <c r="AD285" s="395"/>
      <c r="AE285" s="409"/>
      <c r="AF285" s="4"/>
      <c r="AG285" s="4"/>
      <c r="AH285" s="4"/>
      <c r="AI285" s="212"/>
      <c r="AJ285" s="4"/>
      <c r="AK285" s="4"/>
      <c r="AL285" s="4"/>
      <c r="AM285" s="4"/>
      <c r="AN285" s="4"/>
      <c r="AO285" s="4"/>
      <c r="AP285" s="4"/>
      <c r="AQ285" s="4"/>
      <c r="AR285" s="4"/>
      <c r="AS285" s="4"/>
    </row>
    <row r="286" spans="1:45" ht="12.75" customHeight="1" x14ac:dyDescent="0.25">
      <c r="A286" s="4"/>
      <c r="B286" s="4"/>
      <c r="C286" s="212"/>
      <c r="D286" s="212"/>
      <c r="E286" s="212"/>
      <c r="F286" s="212"/>
      <c r="G286" s="212"/>
      <c r="H286" s="212"/>
      <c r="I286" s="212"/>
      <c r="J286" s="212"/>
      <c r="K286" s="487"/>
      <c r="L286" s="4"/>
      <c r="M286" s="4"/>
      <c r="N286" s="4"/>
      <c r="O286" s="4"/>
      <c r="P286" s="4"/>
      <c r="Q286" s="212"/>
      <c r="R286" s="395"/>
      <c r="S286" s="4"/>
      <c r="T286" s="4"/>
      <c r="U286" s="212"/>
      <c r="V286" s="212"/>
      <c r="W286" s="212"/>
      <c r="X286" s="4"/>
      <c r="Y286" s="4"/>
      <c r="Z286" s="4"/>
      <c r="AA286" s="4"/>
      <c r="AB286" s="395"/>
      <c r="AC286" s="213"/>
      <c r="AD286" s="395"/>
      <c r="AE286" s="409"/>
      <c r="AF286" s="4"/>
      <c r="AG286" s="4"/>
      <c r="AH286" s="4"/>
      <c r="AI286" s="212"/>
      <c r="AJ286" s="4"/>
      <c r="AK286" s="4"/>
      <c r="AL286" s="4"/>
      <c r="AM286" s="4"/>
      <c r="AN286" s="4"/>
      <c r="AO286" s="4"/>
      <c r="AP286" s="4"/>
      <c r="AQ286" s="4"/>
      <c r="AR286" s="4"/>
      <c r="AS286" s="4"/>
    </row>
    <row r="287" spans="1:45" ht="12.75" customHeight="1" x14ac:dyDescent="0.25">
      <c r="A287" s="4"/>
      <c r="B287" s="4"/>
      <c r="C287" s="212"/>
      <c r="D287" s="212"/>
      <c r="E287" s="212"/>
      <c r="F287" s="212"/>
      <c r="G287" s="212"/>
      <c r="H287" s="212"/>
      <c r="I287" s="212"/>
      <c r="J287" s="212"/>
      <c r="K287" s="487"/>
      <c r="L287" s="4"/>
      <c r="M287" s="4"/>
      <c r="N287" s="4"/>
      <c r="O287" s="4"/>
      <c r="P287" s="4"/>
      <c r="Q287" s="212"/>
      <c r="R287" s="395"/>
      <c r="S287" s="4"/>
      <c r="T287" s="4"/>
      <c r="U287" s="212"/>
      <c r="V287" s="212"/>
      <c r="W287" s="212"/>
      <c r="X287" s="4"/>
      <c r="Y287" s="4"/>
      <c r="Z287" s="4"/>
      <c r="AA287" s="4"/>
      <c r="AB287" s="395"/>
      <c r="AC287" s="213"/>
      <c r="AD287" s="395"/>
      <c r="AE287" s="409"/>
      <c r="AF287" s="4"/>
      <c r="AG287" s="4"/>
      <c r="AH287" s="4"/>
      <c r="AI287" s="212"/>
      <c r="AJ287" s="4"/>
      <c r="AK287" s="4"/>
      <c r="AL287" s="4"/>
      <c r="AM287" s="4"/>
      <c r="AN287" s="4"/>
      <c r="AO287" s="4"/>
      <c r="AP287" s="4"/>
      <c r="AQ287" s="4"/>
      <c r="AR287" s="4"/>
      <c r="AS287" s="4"/>
    </row>
    <row r="288" spans="1:45" ht="12.75" customHeight="1" x14ac:dyDescent="0.25">
      <c r="A288" s="4"/>
      <c r="B288" s="4"/>
      <c r="C288" s="212"/>
      <c r="D288" s="212"/>
      <c r="E288" s="212"/>
      <c r="F288" s="212"/>
      <c r="G288" s="212"/>
      <c r="H288" s="212"/>
      <c r="I288" s="212"/>
      <c r="J288" s="212"/>
      <c r="K288" s="487"/>
      <c r="L288" s="4"/>
      <c r="M288" s="4"/>
      <c r="N288" s="4"/>
      <c r="O288" s="4"/>
      <c r="P288" s="4"/>
      <c r="Q288" s="212"/>
      <c r="R288" s="395"/>
      <c r="S288" s="4"/>
      <c r="T288" s="4"/>
      <c r="U288" s="212"/>
      <c r="V288" s="212"/>
      <c r="W288" s="212"/>
      <c r="X288" s="4"/>
      <c r="Y288" s="4"/>
      <c r="Z288" s="4"/>
      <c r="AA288" s="4"/>
      <c r="AB288" s="395"/>
      <c r="AC288" s="213"/>
      <c r="AD288" s="395"/>
      <c r="AE288" s="409"/>
      <c r="AF288" s="4"/>
      <c r="AG288" s="4"/>
      <c r="AH288" s="4"/>
      <c r="AI288" s="212"/>
      <c r="AJ288" s="4"/>
      <c r="AK288" s="4"/>
      <c r="AL288" s="4"/>
      <c r="AM288" s="4"/>
      <c r="AN288" s="4"/>
      <c r="AO288" s="4"/>
      <c r="AP288" s="4"/>
      <c r="AQ288" s="4"/>
      <c r="AR288" s="4"/>
      <c r="AS288" s="4"/>
    </row>
    <row r="289" spans="1:45" ht="12.75" customHeight="1" x14ac:dyDescent="0.25">
      <c r="A289" s="4"/>
      <c r="B289" s="4"/>
      <c r="C289" s="212"/>
      <c r="D289" s="212"/>
      <c r="E289" s="212"/>
      <c r="F289" s="212"/>
      <c r="G289" s="212"/>
      <c r="H289" s="212"/>
      <c r="I289" s="212"/>
      <c r="J289" s="212"/>
      <c r="K289" s="487"/>
      <c r="L289" s="4"/>
      <c r="M289" s="4"/>
      <c r="N289" s="4"/>
      <c r="O289" s="4"/>
      <c r="P289" s="4"/>
      <c r="Q289" s="212"/>
      <c r="R289" s="395"/>
      <c r="S289" s="4"/>
      <c r="T289" s="4"/>
      <c r="U289" s="212"/>
      <c r="V289" s="212"/>
      <c r="W289" s="212"/>
      <c r="X289" s="4"/>
      <c r="Y289" s="4"/>
      <c r="Z289" s="4"/>
      <c r="AA289" s="4"/>
      <c r="AB289" s="395"/>
      <c r="AC289" s="213"/>
      <c r="AD289" s="395"/>
      <c r="AE289" s="409"/>
      <c r="AF289" s="4"/>
      <c r="AG289" s="4"/>
      <c r="AH289" s="4"/>
      <c r="AI289" s="212"/>
      <c r="AJ289" s="4"/>
      <c r="AK289" s="4"/>
      <c r="AL289" s="4"/>
      <c r="AM289" s="4"/>
      <c r="AN289" s="4"/>
      <c r="AO289" s="4"/>
      <c r="AP289" s="4"/>
      <c r="AQ289" s="4"/>
      <c r="AR289" s="4"/>
      <c r="AS289" s="4"/>
    </row>
    <row r="290" spans="1:45" ht="12.75" customHeight="1" x14ac:dyDescent="0.25">
      <c r="A290" s="4"/>
      <c r="B290" s="4"/>
      <c r="C290" s="212"/>
      <c r="D290" s="212"/>
      <c r="E290" s="212"/>
      <c r="F290" s="212"/>
      <c r="G290" s="212"/>
      <c r="H290" s="212"/>
      <c r="I290" s="212"/>
      <c r="J290" s="212"/>
      <c r="K290" s="487"/>
      <c r="L290" s="4"/>
      <c r="M290" s="4"/>
      <c r="N290" s="4"/>
      <c r="O290" s="4"/>
      <c r="P290" s="4"/>
      <c r="Q290" s="212"/>
      <c r="R290" s="395"/>
      <c r="S290" s="4"/>
      <c r="T290" s="4"/>
      <c r="U290" s="212"/>
      <c r="V290" s="212"/>
      <c r="W290" s="212"/>
      <c r="X290" s="4"/>
      <c r="Y290" s="4"/>
      <c r="Z290" s="4"/>
      <c r="AA290" s="4"/>
      <c r="AB290" s="395"/>
      <c r="AC290" s="213"/>
      <c r="AD290" s="395"/>
      <c r="AE290" s="409"/>
      <c r="AF290" s="4"/>
      <c r="AG290" s="4"/>
      <c r="AH290" s="4"/>
      <c r="AI290" s="212"/>
      <c r="AJ290" s="4"/>
      <c r="AK290" s="4"/>
      <c r="AL290" s="4"/>
      <c r="AM290" s="4"/>
      <c r="AN290" s="4"/>
      <c r="AO290" s="4"/>
      <c r="AP290" s="4"/>
      <c r="AQ290" s="4"/>
      <c r="AR290" s="4"/>
      <c r="AS290" s="4"/>
    </row>
    <row r="291" spans="1:45" ht="12.75" customHeight="1" x14ac:dyDescent="0.25">
      <c r="A291" s="4"/>
      <c r="B291" s="4"/>
      <c r="C291" s="212"/>
      <c r="D291" s="212"/>
      <c r="E291" s="212"/>
      <c r="F291" s="212"/>
      <c r="G291" s="212"/>
      <c r="H291" s="212"/>
      <c r="I291" s="212"/>
      <c r="J291" s="212"/>
      <c r="K291" s="487"/>
      <c r="L291" s="4"/>
      <c r="M291" s="4"/>
      <c r="N291" s="4"/>
      <c r="O291" s="4"/>
      <c r="P291" s="4"/>
      <c r="Q291" s="212"/>
      <c r="R291" s="395"/>
      <c r="S291" s="4"/>
      <c r="T291" s="4"/>
      <c r="U291" s="212"/>
      <c r="V291" s="212"/>
      <c r="W291" s="212"/>
      <c r="X291" s="4"/>
      <c r="Y291" s="4"/>
      <c r="Z291" s="4"/>
      <c r="AA291" s="4"/>
      <c r="AB291" s="395"/>
      <c r="AC291" s="213"/>
      <c r="AD291" s="395"/>
      <c r="AE291" s="409"/>
      <c r="AF291" s="4"/>
      <c r="AG291" s="4"/>
      <c r="AH291" s="4"/>
      <c r="AI291" s="212"/>
      <c r="AJ291" s="4"/>
      <c r="AK291" s="4"/>
      <c r="AL291" s="4"/>
      <c r="AM291" s="4"/>
      <c r="AN291" s="4"/>
      <c r="AO291" s="4"/>
      <c r="AP291" s="4"/>
      <c r="AQ291" s="4"/>
      <c r="AR291" s="4"/>
      <c r="AS291" s="4"/>
    </row>
    <row r="292" spans="1:45" ht="12.75" customHeight="1" x14ac:dyDescent="0.25">
      <c r="A292" s="4"/>
      <c r="B292" s="4"/>
      <c r="C292" s="212"/>
      <c r="D292" s="212"/>
      <c r="E292" s="212"/>
      <c r="F292" s="212"/>
      <c r="G292" s="212"/>
      <c r="H292" s="212"/>
      <c r="I292" s="212"/>
      <c r="J292" s="212"/>
      <c r="K292" s="487"/>
      <c r="L292" s="4"/>
      <c r="M292" s="4"/>
      <c r="N292" s="4"/>
      <c r="O292" s="4"/>
      <c r="P292" s="4"/>
      <c r="Q292" s="212"/>
      <c r="R292" s="395"/>
      <c r="S292" s="4"/>
      <c r="T292" s="4"/>
      <c r="U292" s="212"/>
      <c r="V292" s="212"/>
      <c r="W292" s="212"/>
      <c r="X292" s="4"/>
      <c r="Y292" s="4"/>
      <c r="Z292" s="4"/>
      <c r="AA292" s="4"/>
      <c r="AB292" s="395"/>
      <c r="AC292" s="213"/>
      <c r="AD292" s="395"/>
      <c r="AE292" s="409"/>
      <c r="AF292" s="4"/>
      <c r="AG292" s="4"/>
      <c r="AH292" s="4"/>
      <c r="AI292" s="212"/>
      <c r="AJ292" s="4"/>
      <c r="AK292" s="4"/>
      <c r="AL292" s="4"/>
      <c r="AM292" s="4"/>
      <c r="AN292" s="4"/>
      <c r="AO292" s="4"/>
      <c r="AP292" s="4"/>
      <c r="AQ292" s="4"/>
      <c r="AR292" s="4"/>
      <c r="AS292" s="4"/>
    </row>
    <row r="293" spans="1:45" ht="12.75" customHeight="1" x14ac:dyDescent="0.25">
      <c r="A293" s="4"/>
      <c r="B293" s="4"/>
      <c r="C293" s="212"/>
      <c r="D293" s="212"/>
      <c r="E293" s="212"/>
      <c r="F293" s="212"/>
      <c r="G293" s="212"/>
      <c r="H293" s="212"/>
      <c r="I293" s="212"/>
      <c r="J293" s="212"/>
      <c r="K293" s="487"/>
      <c r="L293" s="4"/>
      <c r="M293" s="4"/>
      <c r="N293" s="4"/>
      <c r="O293" s="4"/>
      <c r="P293" s="4"/>
      <c r="Q293" s="212"/>
      <c r="R293" s="395"/>
      <c r="S293" s="4"/>
      <c r="T293" s="4"/>
      <c r="U293" s="212"/>
      <c r="V293" s="212"/>
      <c r="W293" s="212"/>
      <c r="X293" s="4"/>
      <c r="Y293" s="4"/>
      <c r="Z293" s="4"/>
      <c r="AA293" s="4"/>
      <c r="AB293" s="395"/>
      <c r="AC293" s="213"/>
      <c r="AD293" s="395"/>
      <c r="AE293" s="409"/>
      <c r="AF293" s="4"/>
      <c r="AG293" s="4"/>
      <c r="AH293" s="4"/>
      <c r="AI293" s="212"/>
      <c r="AJ293" s="4"/>
      <c r="AK293" s="4"/>
      <c r="AL293" s="4"/>
      <c r="AM293" s="4"/>
      <c r="AN293" s="4"/>
      <c r="AO293" s="4"/>
      <c r="AP293" s="4"/>
      <c r="AQ293" s="4"/>
      <c r="AR293" s="4"/>
      <c r="AS293" s="4"/>
    </row>
    <row r="294" spans="1:45" ht="12.75" customHeight="1" x14ac:dyDescent="0.25">
      <c r="A294" s="4"/>
      <c r="B294" s="4"/>
      <c r="C294" s="212"/>
      <c r="D294" s="212"/>
      <c r="E294" s="212"/>
      <c r="F294" s="212"/>
      <c r="G294" s="212"/>
      <c r="H294" s="212"/>
      <c r="I294" s="212"/>
      <c r="J294" s="212"/>
      <c r="K294" s="487"/>
      <c r="L294" s="4"/>
      <c r="M294" s="4"/>
      <c r="N294" s="4"/>
      <c r="O294" s="4"/>
      <c r="P294" s="4"/>
      <c r="Q294" s="212"/>
      <c r="R294" s="395"/>
      <c r="S294" s="4"/>
      <c r="T294" s="4"/>
      <c r="U294" s="212"/>
      <c r="V294" s="212"/>
      <c r="W294" s="212"/>
      <c r="X294" s="4"/>
      <c r="Y294" s="4"/>
      <c r="Z294" s="4"/>
      <c r="AA294" s="4"/>
      <c r="AB294" s="395"/>
      <c r="AC294" s="213"/>
      <c r="AD294" s="395"/>
      <c r="AE294" s="409"/>
      <c r="AF294" s="4"/>
      <c r="AG294" s="4"/>
      <c r="AH294" s="4"/>
      <c r="AI294" s="212"/>
      <c r="AJ294" s="4"/>
      <c r="AK294" s="4"/>
      <c r="AL294" s="4"/>
      <c r="AM294" s="4"/>
      <c r="AN294" s="4"/>
      <c r="AO294" s="4"/>
      <c r="AP294" s="4"/>
      <c r="AQ294" s="4"/>
      <c r="AR294" s="4"/>
      <c r="AS294" s="4"/>
    </row>
    <row r="295" spans="1:45" ht="12.75" customHeight="1" x14ac:dyDescent="0.25">
      <c r="A295" s="4"/>
      <c r="B295" s="4"/>
      <c r="C295" s="212"/>
      <c r="D295" s="212"/>
      <c r="E295" s="212"/>
      <c r="F295" s="212"/>
      <c r="G295" s="212"/>
      <c r="H295" s="212"/>
      <c r="I295" s="212"/>
      <c r="J295" s="212"/>
      <c r="K295" s="487"/>
      <c r="L295" s="4"/>
      <c r="M295" s="4"/>
      <c r="N295" s="4"/>
      <c r="O295" s="4"/>
      <c r="P295" s="4"/>
      <c r="Q295" s="212"/>
      <c r="R295" s="395"/>
      <c r="S295" s="4"/>
      <c r="T295" s="4"/>
      <c r="U295" s="212"/>
      <c r="V295" s="212"/>
      <c r="W295" s="212"/>
      <c r="X295" s="4"/>
      <c r="Y295" s="4"/>
      <c r="Z295" s="4"/>
      <c r="AA295" s="4"/>
      <c r="AB295" s="395"/>
      <c r="AC295" s="213"/>
      <c r="AD295" s="395"/>
      <c r="AE295" s="409"/>
      <c r="AF295" s="4"/>
      <c r="AG295" s="4"/>
      <c r="AH295" s="4"/>
      <c r="AI295" s="212"/>
      <c r="AJ295" s="4"/>
      <c r="AK295" s="4"/>
      <c r="AL295" s="4"/>
      <c r="AM295" s="4"/>
      <c r="AN295" s="4"/>
      <c r="AO295" s="4"/>
      <c r="AP295" s="4"/>
      <c r="AQ295" s="4"/>
      <c r="AR295" s="4"/>
      <c r="AS295" s="4"/>
    </row>
    <row r="296" spans="1:45" ht="12.75" customHeight="1" x14ac:dyDescent="0.25">
      <c r="A296" s="4"/>
      <c r="B296" s="4"/>
      <c r="C296" s="212"/>
      <c r="D296" s="212"/>
      <c r="E296" s="212"/>
      <c r="F296" s="212"/>
      <c r="G296" s="212"/>
      <c r="H296" s="212"/>
      <c r="I296" s="212"/>
      <c r="J296" s="212"/>
      <c r="K296" s="487"/>
      <c r="L296" s="4"/>
      <c r="M296" s="4"/>
      <c r="N296" s="4"/>
      <c r="O296" s="4"/>
      <c r="P296" s="4"/>
      <c r="Q296" s="212"/>
      <c r="R296" s="395"/>
      <c r="S296" s="4"/>
      <c r="T296" s="4"/>
      <c r="U296" s="212"/>
      <c r="V296" s="212"/>
      <c r="W296" s="212"/>
      <c r="X296" s="4"/>
      <c r="Y296" s="4"/>
      <c r="Z296" s="4"/>
      <c r="AA296" s="4"/>
      <c r="AB296" s="395"/>
      <c r="AC296" s="213"/>
      <c r="AD296" s="395"/>
      <c r="AE296" s="409"/>
      <c r="AF296" s="4"/>
      <c r="AG296" s="4"/>
      <c r="AH296" s="4"/>
      <c r="AI296" s="212"/>
      <c r="AJ296" s="4"/>
      <c r="AK296" s="4"/>
      <c r="AL296" s="4"/>
      <c r="AM296" s="4"/>
      <c r="AN296" s="4"/>
      <c r="AO296" s="4"/>
      <c r="AP296" s="4"/>
      <c r="AQ296" s="4"/>
      <c r="AR296" s="4"/>
      <c r="AS296" s="4"/>
    </row>
    <row r="297" spans="1:45" ht="12.75" customHeight="1" x14ac:dyDescent="0.25">
      <c r="A297" s="4"/>
      <c r="B297" s="4"/>
      <c r="C297" s="212"/>
      <c r="D297" s="212"/>
      <c r="E297" s="212"/>
      <c r="F297" s="212"/>
      <c r="G297" s="212"/>
      <c r="H297" s="212"/>
      <c r="I297" s="212"/>
      <c r="J297" s="212"/>
      <c r="K297" s="487"/>
      <c r="L297" s="4"/>
      <c r="M297" s="4"/>
      <c r="N297" s="4"/>
      <c r="O297" s="4"/>
      <c r="P297" s="4"/>
      <c r="Q297" s="212"/>
      <c r="R297" s="395"/>
      <c r="S297" s="4"/>
      <c r="T297" s="4"/>
      <c r="U297" s="212"/>
      <c r="V297" s="212"/>
      <c r="W297" s="212"/>
      <c r="X297" s="4"/>
      <c r="Y297" s="4"/>
      <c r="Z297" s="4"/>
      <c r="AA297" s="4"/>
      <c r="AB297" s="395"/>
      <c r="AC297" s="213"/>
      <c r="AD297" s="395"/>
      <c r="AE297" s="409"/>
      <c r="AF297" s="4"/>
      <c r="AG297" s="4"/>
      <c r="AH297" s="4"/>
      <c r="AI297" s="212"/>
      <c r="AJ297" s="4"/>
      <c r="AK297" s="4"/>
      <c r="AL297" s="4"/>
      <c r="AM297" s="4"/>
      <c r="AN297" s="4"/>
      <c r="AO297" s="4"/>
      <c r="AP297" s="4"/>
      <c r="AQ297" s="4"/>
      <c r="AR297" s="4"/>
      <c r="AS297" s="4"/>
    </row>
    <row r="298" spans="1:45" ht="12.75" customHeight="1" x14ac:dyDescent="0.25">
      <c r="A298" s="4"/>
      <c r="B298" s="4"/>
      <c r="C298" s="212"/>
      <c r="D298" s="212"/>
      <c r="E298" s="212"/>
      <c r="F298" s="212"/>
      <c r="G298" s="212"/>
      <c r="H298" s="212"/>
      <c r="I298" s="212"/>
      <c r="J298" s="212"/>
      <c r="K298" s="487"/>
      <c r="L298" s="4"/>
      <c r="M298" s="4"/>
      <c r="N298" s="4"/>
      <c r="O298" s="4"/>
      <c r="P298" s="4"/>
      <c r="Q298" s="212"/>
      <c r="R298" s="395"/>
      <c r="S298" s="4"/>
      <c r="T298" s="4"/>
      <c r="U298" s="212"/>
      <c r="V298" s="212"/>
      <c r="W298" s="212"/>
      <c r="X298" s="4"/>
      <c r="Y298" s="4"/>
      <c r="Z298" s="4"/>
      <c r="AA298" s="4"/>
      <c r="AB298" s="395"/>
      <c r="AC298" s="213"/>
      <c r="AD298" s="395"/>
      <c r="AE298" s="409"/>
      <c r="AF298" s="4"/>
      <c r="AG298" s="4"/>
      <c r="AH298" s="4"/>
      <c r="AI298" s="212"/>
      <c r="AJ298" s="4"/>
      <c r="AK298" s="4"/>
      <c r="AL298" s="4"/>
      <c r="AM298" s="4"/>
      <c r="AN298" s="4"/>
      <c r="AO298" s="4"/>
      <c r="AP298" s="4"/>
      <c r="AQ298" s="4"/>
      <c r="AR298" s="4"/>
      <c r="AS298" s="4"/>
    </row>
    <row r="299" spans="1:45" ht="12.75" customHeight="1" x14ac:dyDescent="0.25">
      <c r="A299" s="4"/>
      <c r="B299" s="4"/>
      <c r="C299" s="212"/>
      <c r="D299" s="212"/>
      <c r="E299" s="212"/>
      <c r="F299" s="212"/>
      <c r="G299" s="212"/>
      <c r="H299" s="212"/>
      <c r="I299" s="212"/>
      <c r="J299" s="212"/>
      <c r="K299" s="487"/>
      <c r="L299" s="4"/>
      <c r="M299" s="4"/>
      <c r="N299" s="4"/>
      <c r="O299" s="4"/>
      <c r="P299" s="4"/>
      <c r="Q299" s="212"/>
      <c r="R299" s="395"/>
      <c r="S299" s="4"/>
      <c r="T299" s="4"/>
      <c r="U299" s="212"/>
      <c r="V299" s="212"/>
      <c r="W299" s="212"/>
      <c r="X299" s="4"/>
      <c r="Y299" s="4"/>
      <c r="Z299" s="4"/>
      <c r="AA299" s="4"/>
      <c r="AB299" s="395"/>
      <c r="AC299" s="213"/>
      <c r="AD299" s="395"/>
      <c r="AE299" s="409"/>
      <c r="AF299" s="4"/>
      <c r="AG299" s="4"/>
      <c r="AH299" s="4"/>
      <c r="AI299" s="212"/>
      <c r="AJ299" s="4"/>
      <c r="AK299" s="4"/>
      <c r="AL299" s="4"/>
      <c r="AM299" s="4"/>
      <c r="AN299" s="4"/>
      <c r="AO299" s="4"/>
      <c r="AP299" s="4"/>
      <c r="AQ299" s="4"/>
      <c r="AR299" s="4"/>
      <c r="AS299" s="4"/>
    </row>
    <row r="300" spans="1:45" ht="12.75" customHeight="1" x14ac:dyDescent="0.25">
      <c r="A300" s="4"/>
      <c r="B300" s="4"/>
      <c r="C300" s="212"/>
      <c r="D300" s="212"/>
      <c r="E300" s="212"/>
      <c r="F300" s="212"/>
      <c r="G300" s="212"/>
      <c r="H300" s="212"/>
      <c r="I300" s="212"/>
      <c r="J300" s="212"/>
      <c r="K300" s="487"/>
      <c r="L300" s="4"/>
      <c r="M300" s="4"/>
      <c r="N300" s="4"/>
      <c r="O300" s="4"/>
      <c r="P300" s="4"/>
      <c r="Q300" s="212"/>
      <c r="R300" s="395"/>
      <c r="S300" s="4"/>
      <c r="T300" s="4"/>
      <c r="U300" s="212"/>
      <c r="V300" s="212"/>
      <c r="W300" s="212"/>
      <c r="X300" s="4"/>
      <c r="Y300" s="4"/>
      <c r="Z300" s="4"/>
      <c r="AA300" s="4"/>
      <c r="AB300" s="395"/>
      <c r="AC300" s="213"/>
      <c r="AD300" s="395"/>
      <c r="AE300" s="409"/>
      <c r="AF300" s="4"/>
      <c r="AG300" s="4"/>
      <c r="AH300" s="4"/>
      <c r="AI300" s="212"/>
      <c r="AJ300" s="4"/>
      <c r="AK300" s="4"/>
      <c r="AL300" s="4"/>
      <c r="AM300" s="4"/>
      <c r="AN300" s="4"/>
      <c r="AO300" s="4"/>
      <c r="AP300" s="4"/>
      <c r="AQ300" s="4"/>
      <c r="AR300" s="4"/>
      <c r="AS300" s="4"/>
    </row>
    <row r="301" spans="1:45" ht="12.75" customHeight="1" x14ac:dyDescent="0.25">
      <c r="A301" s="4"/>
      <c r="B301" s="4"/>
      <c r="C301" s="212"/>
      <c r="D301" s="212"/>
      <c r="E301" s="212"/>
      <c r="F301" s="212"/>
      <c r="G301" s="212"/>
      <c r="H301" s="212"/>
      <c r="I301" s="212"/>
      <c r="J301" s="212"/>
      <c r="K301" s="487"/>
      <c r="L301" s="4"/>
      <c r="M301" s="4"/>
      <c r="N301" s="4"/>
      <c r="O301" s="4"/>
      <c r="P301" s="4"/>
      <c r="Q301" s="212"/>
      <c r="R301" s="395"/>
      <c r="S301" s="4"/>
      <c r="T301" s="4"/>
      <c r="U301" s="212"/>
      <c r="V301" s="212"/>
      <c r="W301" s="212"/>
      <c r="X301" s="4"/>
      <c r="Y301" s="4"/>
      <c r="Z301" s="4"/>
      <c r="AA301" s="4"/>
      <c r="AB301" s="395"/>
      <c r="AC301" s="213"/>
      <c r="AD301" s="395"/>
      <c r="AE301" s="409"/>
      <c r="AF301" s="4"/>
      <c r="AG301" s="4"/>
      <c r="AH301" s="4"/>
      <c r="AI301" s="212"/>
      <c r="AJ301" s="4"/>
      <c r="AK301" s="4"/>
      <c r="AL301" s="4"/>
      <c r="AM301" s="4"/>
      <c r="AN301" s="4"/>
      <c r="AO301" s="4"/>
      <c r="AP301" s="4"/>
      <c r="AQ301" s="4"/>
      <c r="AR301" s="4"/>
      <c r="AS301" s="4"/>
    </row>
    <row r="302" spans="1:45" ht="12.75" customHeight="1" x14ac:dyDescent="0.25">
      <c r="A302" s="4"/>
      <c r="B302" s="4"/>
      <c r="C302" s="212"/>
      <c r="D302" s="212"/>
      <c r="E302" s="212"/>
      <c r="F302" s="212"/>
      <c r="G302" s="212"/>
      <c r="H302" s="212"/>
      <c r="I302" s="212"/>
      <c r="J302" s="212"/>
      <c r="K302" s="487"/>
      <c r="L302" s="4"/>
      <c r="M302" s="4"/>
      <c r="N302" s="4"/>
      <c r="O302" s="4"/>
      <c r="P302" s="4"/>
      <c r="Q302" s="212"/>
      <c r="R302" s="395"/>
      <c r="S302" s="4"/>
      <c r="T302" s="4"/>
      <c r="U302" s="212"/>
      <c r="V302" s="212"/>
      <c r="W302" s="212"/>
      <c r="X302" s="4"/>
      <c r="Y302" s="4"/>
      <c r="Z302" s="4"/>
      <c r="AA302" s="4"/>
      <c r="AB302" s="395"/>
      <c r="AC302" s="213"/>
      <c r="AD302" s="395"/>
      <c r="AE302" s="409"/>
      <c r="AF302" s="4"/>
      <c r="AG302" s="4"/>
      <c r="AH302" s="4"/>
      <c r="AI302" s="212"/>
      <c r="AJ302" s="4"/>
      <c r="AK302" s="4"/>
      <c r="AL302" s="4"/>
      <c r="AM302" s="4"/>
      <c r="AN302" s="4"/>
      <c r="AO302" s="4"/>
      <c r="AP302" s="4"/>
      <c r="AQ302" s="4"/>
      <c r="AR302" s="4"/>
      <c r="AS302" s="4"/>
    </row>
    <row r="303" spans="1:45" ht="12.75" customHeight="1" x14ac:dyDescent="0.25">
      <c r="A303" s="4"/>
      <c r="B303" s="4"/>
      <c r="C303" s="212"/>
      <c r="D303" s="212"/>
      <c r="E303" s="212"/>
      <c r="F303" s="212"/>
      <c r="G303" s="212"/>
      <c r="H303" s="212"/>
      <c r="I303" s="212"/>
      <c r="J303" s="212"/>
      <c r="K303" s="487"/>
      <c r="L303" s="4"/>
      <c r="M303" s="4"/>
      <c r="N303" s="4"/>
      <c r="O303" s="4"/>
      <c r="P303" s="4"/>
      <c r="Q303" s="212"/>
      <c r="R303" s="395"/>
      <c r="S303" s="4"/>
      <c r="T303" s="4"/>
      <c r="U303" s="212"/>
      <c r="V303" s="212"/>
      <c r="W303" s="212"/>
      <c r="X303" s="4"/>
      <c r="Y303" s="4"/>
      <c r="Z303" s="4"/>
      <c r="AA303" s="4"/>
      <c r="AB303" s="395"/>
      <c r="AC303" s="213"/>
      <c r="AD303" s="395"/>
      <c r="AE303" s="409"/>
      <c r="AF303" s="4"/>
      <c r="AG303" s="4"/>
      <c r="AH303" s="4"/>
      <c r="AI303" s="212"/>
      <c r="AJ303" s="4"/>
      <c r="AK303" s="4"/>
      <c r="AL303" s="4"/>
      <c r="AM303" s="4"/>
      <c r="AN303" s="4"/>
      <c r="AO303" s="4"/>
      <c r="AP303" s="4"/>
      <c r="AQ303" s="4"/>
      <c r="AR303" s="4"/>
      <c r="AS303" s="4"/>
    </row>
    <row r="304" spans="1:45" ht="12.75" customHeight="1" x14ac:dyDescent="0.25">
      <c r="A304" s="4"/>
      <c r="B304" s="4"/>
      <c r="C304" s="212"/>
      <c r="D304" s="212"/>
      <c r="E304" s="212"/>
      <c r="F304" s="212"/>
      <c r="G304" s="212"/>
      <c r="H304" s="212"/>
      <c r="I304" s="212"/>
      <c r="J304" s="212"/>
      <c r="K304" s="487"/>
      <c r="L304" s="4"/>
      <c r="M304" s="4"/>
      <c r="N304" s="4"/>
      <c r="O304" s="4"/>
      <c r="P304" s="4"/>
      <c r="Q304" s="212"/>
      <c r="R304" s="395"/>
      <c r="S304" s="4"/>
      <c r="T304" s="4"/>
      <c r="U304" s="212"/>
      <c r="V304" s="212"/>
      <c r="W304" s="212"/>
      <c r="X304" s="4"/>
      <c r="Y304" s="4"/>
      <c r="Z304" s="4"/>
      <c r="AA304" s="4"/>
      <c r="AB304" s="395"/>
      <c r="AC304" s="213"/>
      <c r="AD304" s="395"/>
      <c r="AE304" s="409"/>
      <c r="AF304" s="4"/>
      <c r="AG304" s="4"/>
      <c r="AH304" s="4"/>
      <c r="AI304" s="212"/>
      <c r="AJ304" s="4"/>
      <c r="AK304" s="4"/>
      <c r="AL304" s="4"/>
      <c r="AM304" s="4"/>
      <c r="AN304" s="4"/>
      <c r="AO304" s="4"/>
      <c r="AP304" s="4"/>
      <c r="AQ304" s="4"/>
      <c r="AR304" s="4"/>
      <c r="AS304" s="4"/>
    </row>
    <row r="305" spans="1:45" ht="12.75" customHeight="1" x14ac:dyDescent="0.25">
      <c r="A305" s="4"/>
      <c r="B305" s="4"/>
      <c r="C305" s="212"/>
      <c r="D305" s="212"/>
      <c r="E305" s="212"/>
      <c r="F305" s="212"/>
      <c r="G305" s="212"/>
      <c r="H305" s="212"/>
      <c r="I305" s="212"/>
      <c r="J305" s="212"/>
      <c r="K305" s="487"/>
      <c r="L305" s="4"/>
      <c r="M305" s="4"/>
      <c r="N305" s="4"/>
      <c r="O305" s="4"/>
      <c r="P305" s="4"/>
      <c r="Q305" s="212"/>
      <c r="R305" s="395"/>
      <c r="S305" s="4"/>
      <c r="T305" s="4"/>
      <c r="U305" s="212"/>
      <c r="V305" s="212"/>
      <c r="W305" s="212"/>
      <c r="X305" s="4"/>
      <c r="Y305" s="4"/>
      <c r="Z305" s="4"/>
      <c r="AA305" s="4"/>
      <c r="AB305" s="395"/>
      <c r="AC305" s="213"/>
      <c r="AD305" s="395"/>
      <c r="AE305" s="409"/>
      <c r="AF305" s="4"/>
      <c r="AG305" s="4"/>
      <c r="AH305" s="4"/>
      <c r="AI305" s="212"/>
      <c r="AJ305" s="4"/>
      <c r="AK305" s="4"/>
      <c r="AL305" s="4"/>
      <c r="AM305" s="4"/>
      <c r="AN305" s="4"/>
      <c r="AO305" s="4"/>
      <c r="AP305" s="4"/>
      <c r="AQ305" s="4"/>
      <c r="AR305" s="4"/>
      <c r="AS305" s="4"/>
    </row>
    <row r="306" spans="1:45" ht="12.75" customHeight="1" x14ac:dyDescent="0.25">
      <c r="A306" s="4"/>
      <c r="B306" s="4"/>
      <c r="C306" s="212"/>
      <c r="D306" s="212"/>
      <c r="E306" s="212"/>
      <c r="F306" s="212"/>
      <c r="G306" s="212"/>
      <c r="H306" s="212"/>
      <c r="I306" s="212"/>
      <c r="J306" s="212"/>
      <c r="K306" s="487"/>
      <c r="L306" s="4"/>
      <c r="M306" s="4"/>
      <c r="N306" s="4"/>
      <c r="O306" s="4"/>
      <c r="P306" s="4"/>
      <c r="Q306" s="212"/>
      <c r="R306" s="395"/>
      <c r="S306" s="4"/>
      <c r="T306" s="4"/>
      <c r="U306" s="212"/>
      <c r="V306" s="212"/>
      <c r="W306" s="212"/>
      <c r="X306" s="4"/>
      <c r="Y306" s="4"/>
      <c r="Z306" s="4"/>
      <c r="AA306" s="4"/>
      <c r="AB306" s="395"/>
      <c r="AC306" s="213"/>
      <c r="AD306" s="395"/>
      <c r="AE306" s="409"/>
      <c r="AF306" s="4"/>
      <c r="AG306" s="4"/>
      <c r="AH306" s="4"/>
      <c r="AI306" s="212"/>
      <c r="AJ306" s="4"/>
      <c r="AK306" s="4"/>
      <c r="AL306" s="4"/>
      <c r="AM306" s="4"/>
      <c r="AN306" s="4"/>
      <c r="AO306" s="4"/>
      <c r="AP306" s="4"/>
      <c r="AQ306" s="4"/>
      <c r="AR306" s="4"/>
      <c r="AS306" s="4"/>
    </row>
    <row r="307" spans="1:45" ht="12.75" customHeight="1" x14ac:dyDescent="0.25">
      <c r="A307" s="4"/>
      <c r="B307" s="4"/>
      <c r="C307" s="212"/>
      <c r="D307" s="212"/>
      <c r="E307" s="212"/>
      <c r="F307" s="212"/>
      <c r="G307" s="212"/>
      <c r="H307" s="212"/>
      <c r="I307" s="212"/>
      <c r="J307" s="212"/>
      <c r="K307" s="487"/>
      <c r="L307" s="4"/>
      <c r="M307" s="4"/>
      <c r="N307" s="4"/>
      <c r="O307" s="4"/>
      <c r="P307" s="4"/>
      <c r="Q307" s="212"/>
      <c r="R307" s="395"/>
      <c r="S307" s="4"/>
      <c r="T307" s="4"/>
      <c r="U307" s="212"/>
      <c r="V307" s="212"/>
      <c r="W307" s="212"/>
      <c r="X307" s="4"/>
      <c r="Y307" s="4"/>
      <c r="Z307" s="4"/>
      <c r="AA307" s="4"/>
      <c r="AB307" s="395"/>
      <c r="AC307" s="213"/>
      <c r="AD307" s="395"/>
      <c r="AE307" s="409"/>
      <c r="AF307" s="4"/>
      <c r="AG307" s="4"/>
      <c r="AH307" s="4"/>
      <c r="AI307" s="212"/>
      <c r="AJ307" s="4"/>
      <c r="AK307" s="4"/>
      <c r="AL307" s="4"/>
      <c r="AM307" s="4"/>
      <c r="AN307" s="4"/>
      <c r="AO307" s="4"/>
      <c r="AP307" s="4"/>
      <c r="AQ307" s="4"/>
      <c r="AR307" s="4"/>
      <c r="AS307" s="4"/>
    </row>
    <row r="308" spans="1:45" ht="12.75" customHeight="1" x14ac:dyDescent="0.25">
      <c r="A308" s="4"/>
      <c r="B308" s="4"/>
      <c r="C308" s="212"/>
      <c r="D308" s="212"/>
      <c r="E308" s="212"/>
      <c r="F308" s="212"/>
      <c r="G308" s="212"/>
      <c r="H308" s="212"/>
      <c r="I308" s="212"/>
      <c r="J308" s="212"/>
      <c r="K308" s="487"/>
      <c r="L308" s="4"/>
      <c r="M308" s="4"/>
      <c r="N308" s="4"/>
      <c r="O308" s="4"/>
      <c r="P308" s="4"/>
      <c r="Q308" s="212"/>
      <c r="R308" s="395"/>
      <c r="S308" s="4"/>
      <c r="T308" s="4"/>
      <c r="U308" s="212"/>
      <c r="V308" s="212"/>
      <c r="W308" s="212"/>
      <c r="X308" s="4"/>
      <c r="Y308" s="4"/>
      <c r="Z308" s="4"/>
      <c r="AA308" s="4"/>
      <c r="AB308" s="395"/>
      <c r="AC308" s="213"/>
      <c r="AD308" s="395"/>
      <c r="AE308" s="409"/>
      <c r="AF308" s="4"/>
      <c r="AG308" s="4"/>
      <c r="AH308" s="4"/>
      <c r="AI308" s="212"/>
      <c r="AJ308" s="4"/>
      <c r="AK308" s="4"/>
      <c r="AL308" s="4"/>
      <c r="AM308" s="4"/>
      <c r="AN308" s="4"/>
      <c r="AO308" s="4"/>
      <c r="AP308" s="4"/>
      <c r="AQ308" s="4"/>
      <c r="AR308" s="4"/>
      <c r="AS308" s="4"/>
    </row>
    <row r="309" spans="1:45" ht="12.75" customHeight="1" x14ac:dyDescent="0.25">
      <c r="A309" s="4"/>
      <c r="B309" s="4"/>
      <c r="C309" s="212"/>
      <c r="D309" s="212"/>
      <c r="E309" s="212"/>
      <c r="F309" s="212"/>
      <c r="G309" s="212"/>
      <c r="H309" s="212"/>
      <c r="I309" s="212"/>
      <c r="J309" s="212"/>
      <c r="K309" s="487"/>
      <c r="L309" s="4"/>
      <c r="M309" s="4"/>
      <c r="N309" s="4"/>
      <c r="O309" s="4"/>
      <c r="P309" s="4"/>
      <c r="Q309" s="212"/>
      <c r="R309" s="395"/>
      <c r="S309" s="4"/>
      <c r="T309" s="4"/>
      <c r="U309" s="212"/>
      <c r="V309" s="212"/>
      <c r="W309" s="212"/>
      <c r="X309" s="4"/>
      <c r="Y309" s="4"/>
      <c r="Z309" s="4"/>
      <c r="AA309" s="4"/>
      <c r="AB309" s="395"/>
      <c r="AC309" s="213"/>
      <c r="AD309" s="395"/>
      <c r="AE309" s="409"/>
      <c r="AF309" s="4"/>
      <c r="AG309" s="4"/>
      <c r="AH309" s="4"/>
      <c r="AI309" s="212"/>
      <c r="AJ309" s="4"/>
      <c r="AK309" s="4"/>
      <c r="AL309" s="4"/>
      <c r="AM309" s="4"/>
      <c r="AN309" s="4"/>
      <c r="AO309" s="4"/>
      <c r="AP309" s="4"/>
      <c r="AQ309" s="4"/>
      <c r="AR309" s="4"/>
      <c r="AS309" s="4"/>
    </row>
    <row r="310" spans="1:45" ht="12.75" customHeight="1" x14ac:dyDescent="0.25">
      <c r="A310" s="4"/>
      <c r="B310" s="4"/>
      <c r="C310" s="212"/>
      <c r="D310" s="212"/>
      <c r="E310" s="212"/>
      <c r="F310" s="212"/>
      <c r="G310" s="212"/>
      <c r="H310" s="212"/>
      <c r="I310" s="212"/>
      <c r="J310" s="212"/>
      <c r="K310" s="487"/>
      <c r="L310" s="4"/>
      <c r="M310" s="4"/>
      <c r="N310" s="4"/>
      <c r="O310" s="4"/>
      <c r="P310" s="4"/>
      <c r="Q310" s="212"/>
      <c r="R310" s="395"/>
      <c r="S310" s="4"/>
      <c r="T310" s="4"/>
      <c r="U310" s="212"/>
      <c r="V310" s="212"/>
      <c r="W310" s="212"/>
      <c r="X310" s="4"/>
      <c r="Y310" s="4"/>
      <c r="Z310" s="4"/>
      <c r="AA310" s="4"/>
      <c r="AB310" s="395"/>
      <c r="AC310" s="213"/>
      <c r="AD310" s="395"/>
      <c r="AE310" s="409"/>
      <c r="AF310" s="4"/>
      <c r="AG310" s="4"/>
      <c r="AH310" s="4"/>
      <c r="AI310" s="212"/>
      <c r="AJ310" s="4"/>
      <c r="AK310" s="4"/>
      <c r="AL310" s="4"/>
      <c r="AM310" s="4"/>
      <c r="AN310" s="4"/>
      <c r="AO310" s="4"/>
      <c r="AP310" s="4"/>
      <c r="AQ310" s="4"/>
      <c r="AR310" s="4"/>
      <c r="AS310" s="4"/>
    </row>
    <row r="311" spans="1:45" ht="12.75" customHeight="1" x14ac:dyDescent="0.25">
      <c r="A311" s="4"/>
      <c r="B311" s="4"/>
      <c r="C311" s="212"/>
      <c r="D311" s="212"/>
      <c r="E311" s="212"/>
      <c r="F311" s="212"/>
      <c r="G311" s="212"/>
      <c r="H311" s="212"/>
      <c r="I311" s="212"/>
      <c r="J311" s="212"/>
      <c r="K311" s="487"/>
      <c r="L311" s="4"/>
      <c r="M311" s="4"/>
      <c r="N311" s="4"/>
      <c r="O311" s="4"/>
      <c r="P311" s="4"/>
      <c r="Q311" s="212"/>
      <c r="R311" s="395"/>
      <c r="S311" s="4"/>
      <c r="T311" s="4"/>
      <c r="U311" s="212"/>
      <c r="V311" s="212"/>
      <c r="W311" s="212"/>
      <c r="X311" s="4"/>
      <c r="Y311" s="4"/>
      <c r="Z311" s="4"/>
      <c r="AA311" s="4"/>
      <c r="AB311" s="395"/>
      <c r="AC311" s="213"/>
      <c r="AD311" s="395"/>
      <c r="AE311" s="409"/>
      <c r="AF311" s="4"/>
      <c r="AG311" s="4"/>
      <c r="AH311" s="4"/>
      <c r="AI311" s="212"/>
      <c r="AJ311" s="4"/>
      <c r="AK311" s="4"/>
      <c r="AL311" s="4"/>
      <c r="AM311" s="4"/>
      <c r="AN311" s="4"/>
      <c r="AO311" s="4"/>
      <c r="AP311" s="4"/>
      <c r="AQ311" s="4"/>
      <c r="AR311" s="4"/>
      <c r="AS311" s="4"/>
    </row>
    <row r="312" spans="1:45" ht="12.75" customHeight="1" x14ac:dyDescent="0.25">
      <c r="A312" s="4"/>
      <c r="B312" s="4"/>
      <c r="C312" s="212"/>
      <c r="D312" s="212"/>
      <c r="E312" s="212"/>
      <c r="F312" s="212"/>
      <c r="G312" s="212"/>
      <c r="H312" s="212"/>
      <c r="I312" s="212"/>
      <c r="J312" s="212"/>
      <c r="K312" s="487"/>
      <c r="L312" s="4"/>
      <c r="M312" s="4"/>
      <c r="N312" s="4"/>
      <c r="O312" s="4"/>
      <c r="P312" s="4"/>
      <c r="Q312" s="212"/>
      <c r="R312" s="395"/>
      <c r="S312" s="4"/>
      <c r="T312" s="4"/>
      <c r="U312" s="212"/>
      <c r="V312" s="212"/>
      <c r="W312" s="212"/>
      <c r="X312" s="4"/>
      <c r="Y312" s="4"/>
      <c r="Z312" s="4"/>
      <c r="AA312" s="4"/>
      <c r="AB312" s="395"/>
      <c r="AC312" s="213"/>
      <c r="AD312" s="395"/>
      <c r="AE312" s="409"/>
      <c r="AF312" s="4"/>
      <c r="AG312" s="4"/>
      <c r="AH312" s="4"/>
      <c r="AI312" s="212"/>
      <c r="AJ312" s="4"/>
      <c r="AK312" s="4"/>
      <c r="AL312" s="4"/>
      <c r="AM312" s="4"/>
      <c r="AN312" s="4"/>
      <c r="AO312" s="4"/>
      <c r="AP312" s="4"/>
      <c r="AQ312" s="4"/>
      <c r="AR312" s="4"/>
      <c r="AS312" s="4"/>
    </row>
    <row r="313" spans="1:45" ht="12.75" customHeight="1" x14ac:dyDescent="0.25">
      <c r="A313" s="4"/>
      <c r="B313" s="4"/>
      <c r="C313" s="212"/>
      <c r="D313" s="212"/>
      <c r="E313" s="212"/>
      <c r="F313" s="212"/>
      <c r="G313" s="212"/>
      <c r="H313" s="212"/>
      <c r="I313" s="212"/>
      <c r="J313" s="212"/>
      <c r="K313" s="487"/>
      <c r="L313" s="4"/>
      <c r="M313" s="4"/>
      <c r="N313" s="4"/>
      <c r="O313" s="4"/>
      <c r="P313" s="4"/>
      <c r="Q313" s="212"/>
      <c r="R313" s="395"/>
      <c r="S313" s="4"/>
      <c r="T313" s="4"/>
      <c r="U313" s="212"/>
      <c r="V313" s="212"/>
      <c r="W313" s="212"/>
      <c r="X313" s="4"/>
      <c r="Y313" s="4"/>
      <c r="Z313" s="4"/>
      <c r="AA313" s="4"/>
      <c r="AB313" s="395"/>
      <c r="AC313" s="213"/>
      <c r="AD313" s="395"/>
      <c r="AE313" s="409"/>
      <c r="AF313" s="4"/>
      <c r="AG313" s="4"/>
      <c r="AH313" s="4"/>
      <c r="AI313" s="212"/>
      <c r="AJ313" s="4"/>
      <c r="AK313" s="4"/>
      <c r="AL313" s="4"/>
      <c r="AM313" s="4"/>
      <c r="AN313" s="4"/>
      <c r="AO313" s="4"/>
      <c r="AP313" s="4"/>
      <c r="AQ313" s="4"/>
      <c r="AR313" s="4"/>
      <c r="AS313" s="4"/>
    </row>
    <row r="314" spans="1:45" ht="12.75" customHeight="1" x14ac:dyDescent="0.25">
      <c r="A314" s="4"/>
      <c r="B314" s="4"/>
      <c r="C314" s="212"/>
      <c r="D314" s="212"/>
      <c r="E314" s="212"/>
      <c r="F314" s="212"/>
      <c r="G314" s="212"/>
      <c r="H314" s="212"/>
      <c r="I314" s="212"/>
      <c r="J314" s="212"/>
      <c r="K314" s="487"/>
      <c r="L314" s="4"/>
      <c r="M314" s="4"/>
      <c r="N314" s="4"/>
      <c r="O314" s="4"/>
      <c r="P314" s="4"/>
      <c r="Q314" s="212"/>
      <c r="R314" s="395"/>
      <c r="S314" s="4"/>
      <c r="T314" s="4"/>
      <c r="U314" s="212"/>
      <c r="V314" s="212"/>
      <c r="W314" s="212"/>
      <c r="X314" s="4"/>
      <c r="Y314" s="4"/>
      <c r="Z314" s="4"/>
      <c r="AA314" s="4"/>
      <c r="AB314" s="395"/>
      <c r="AC314" s="213"/>
      <c r="AD314" s="395"/>
      <c r="AE314" s="409"/>
      <c r="AF314" s="4"/>
      <c r="AG314" s="4"/>
      <c r="AH314" s="4"/>
      <c r="AI314" s="212"/>
      <c r="AJ314" s="4"/>
      <c r="AK314" s="4"/>
      <c r="AL314" s="4"/>
      <c r="AM314" s="4"/>
      <c r="AN314" s="4"/>
      <c r="AO314" s="4"/>
      <c r="AP314" s="4"/>
      <c r="AQ314" s="4"/>
      <c r="AR314" s="4"/>
      <c r="AS314" s="4"/>
    </row>
    <row r="315" spans="1:45" ht="12.75" customHeight="1" x14ac:dyDescent="0.25">
      <c r="A315" s="4"/>
      <c r="B315" s="4"/>
      <c r="C315" s="212"/>
      <c r="D315" s="212"/>
      <c r="E315" s="212"/>
      <c r="F315" s="212"/>
      <c r="G315" s="212"/>
      <c r="H315" s="212"/>
      <c r="I315" s="212"/>
      <c r="J315" s="212"/>
      <c r="K315" s="487"/>
      <c r="L315" s="4"/>
      <c r="M315" s="4"/>
      <c r="N315" s="4"/>
      <c r="O315" s="4"/>
      <c r="P315" s="4"/>
      <c r="Q315" s="212"/>
      <c r="R315" s="395"/>
      <c r="S315" s="4"/>
      <c r="T315" s="4"/>
      <c r="U315" s="212"/>
      <c r="V315" s="212"/>
      <c r="W315" s="212"/>
      <c r="X315" s="4"/>
      <c r="Y315" s="4"/>
      <c r="Z315" s="4"/>
      <c r="AA315" s="4"/>
      <c r="AB315" s="395"/>
      <c r="AC315" s="213"/>
      <c r="AD315" s="395"/>
      <c r="AE315" s="409"/>
      <c r="AF315" s="4"/>
      <c r="AG315" s="4"/>
      <c r="AH315" s="4"/>
      <c r="AI315" s="212"/>
      <c r="AJ315" s="4"/>
      <c r="AK315" s="4"/>
      <c r="AL315" s="4"/>
      <c r="AM315" s="4"/>
      <c r="AN315" s="4"/>
      <c r="AO315" s="4"/>
      <c r="AP315" s="4"/>
      <c r="AQ315" s="4"/>
      <c r="AR315" s="4"/>
      <c r="AS315" s="4"/>
    </row>
    <row r="316" spans="1:45" ht="12.75" customHeight="1" x14ac:dyDescent="0.25">
      <c r="A316" s="4"/>
      <c r="B316" s="4"/>
      <c r="C316" s="212"/>
      <c r="D316" s="212"/>
      <c r="E316" s="212"/>
      <c r="F316" s="212"/>
      <c r="G316" s="212"/>
      <c r="H316" s="212"/>
      <c r="I316" s="212"/>
      <c r="J316" s="212"/>
      <c r="K316" s="487"/>
      <c r="L316" s="4"/>
      <c r="M316" s="4"/>
      <c r="N316" s="4"/>
      <c r="O316" s="4"/>
      <c r="P316" s="4"/>
      <c r="Q316" s="212"/>
      <c r="R316" s="395"/>
      <c r="S316" s="4"/>
      <c r="T316" s="4"/>
      <c r="U316" s="212"/>
      <c r="V316" s="212"/>
      <c r="W316" s="212"/>
      <c r="X316" s="4"/>
      <c r="Y316" s="4"/>
      <c r="Z316" s="4"/>
      <c r="AA316" s="4"/>
      <c r="AB316" s="395"/>
      <c r="AC316" s="213"/>
      <c r="AD316" s="395"/>
      <c r="AE316" s="409"/>
      <c r="AF316" s="4"/>
      <c r="AG316" s="4"/>
      <c r="AH316" s="4"/>
      <c r="AI316" s="212"/>
      <c r="AJ316" s="4"/>
      <c r="AK316" s="4"/>
      <c r="AL316" s="4"/>
      <c r="AM316" s="4"/>
      <c r="AN316" s="4"/>
      <c r="AO316" s="4"/>
      <c r="AP316" s="4"/>
      <c r="AQ316" s="4"/>
      <c r="AR316" s="4"/>
      <c r="AS316" s="4"/>
    </row>
    <row r="317" spans="1:45" ht="12.75" customHeight="1" x14ac:dyDescent="0.25">
      <c r="A317" s="4"/>
      <c r="B317" s="4"/>
      <c r="C317" s="212"/>
      <c r="D317" s="212"/>
      <c r="E317" s="212"/>
      <c r="F317" s="212"/>
      <c r="G317" s="212"/>
      <c r="H317" s="212"/>
      <c r="I317" s="212"/>
      <c r="J317" s="212"/>
      <c r="K317" s="487"/>
      <c r="L317" s="4"/>
      <c r="M317" s="4"/>
      <c r="N317" s="4"/>
      <c r="O317" s="4"/>
      <c r="P317" s="4"/>
      <c r="Q317" s="212"/>
      <c r="R317" s="395"/>
      <c r="S317" s="4"/>
      <c r="T317" s="4"/>
      <c r="U317" s="212"/>
      <c r="V317" s="212"/>
      <c r="W317" s="212"/>
      <c r="X317" s="4"/>
      <c r="Y317" s="4"/>
      <c r="Z317" s="4"/>
      <c r="AA317" s="4"/>
      <c r="AB317" s="395"/>
      <c r="AC317" s="213"/>
      <c r="AD317" s="395"/>
      <c r="AE317" s="409"/>
      <c r="AF317" s="4"/>
      <c r="AG317" s="4"/>
      <c r="AH317" s="4"/>
      <c r="AI317" s="212"/>
      <c r="AJ317" s="4"/>
      <c r="AK317" s="4"/>
      <c r="AL317" s="4"/>
      <c r="AM317" s="4"/>
      <c r="AN317" s="4"/>
      <c r="AO317" s="4"/>
      <c r="AP317" s="4"/>
      <c r="AQ317" s="4"/>
      <c r="AR317" s="4"/>
      <c r="AS317" s="4"/>
    </row>
    <row r="318" spans="1:45" ht="12.75" customHeight="1" x14ac:dyDescent="0.25">
      <c r="A318" s="4"/>
      <c r="B318" s="4"/>
      <c r="C318" s="212"/>
      <c r="D318" s="212"/>
      <c r="E318" s="212"/>
      <c r="F318" s="212"/>
      <c r="G318" s="212"/>
      <c r="H318" s="212"/>
      <c r="I318" s="212"/>
      <c r="J318" s="212"/>
      <c r="K318" s="487"/>
      <c r="L318" s="4"/>
      <c r="M318" s="4"/>
      <c r="N318" s="4"/>
      <c r="O318" s="4"/>
      <c r="P318" s="4"/>
      <c r="Q318" s="212"/>
      <c r="R318" s="395"/>
      <c r="S318" s="4"/>
      <c r="T318" s="4"/>
      <c r="U318" s="212"/>
      <c r="V318" s="212"/>
      <c r="W318" s="212"/>
      <c r="X318" s="4"/>
      <c r="Y318" s="4"/>
      <c r="Z318" s="4"/>
      <c r="AA318" s="4"/>
      <c r="AB318" s="395"/>
      <c r="AC318" s="213"/>
      <c r="AD318" s="395"/>
      <c r="AE318" s="409"/>
      <c r="AF318" s="4"/>
      <c r="AG318" s="4"/>
      <c r="AH318" s="4"/>
      <c r="AI318" s="212"/>
      <c r="AJ318" s="4"/>
      <c r="AK318" s="4"/>
      <c r="AL318" s="4"/>
      <c r="AM318" s="4"/>
      <c r="AN318" s="4"/>
      <c r="AO318" s="4"/>
      <c r="AP318" s="4"/>
      <c r="AQ318" s="4"/>
      <c r="AR318" s="4"/>
      <c r="AS318" s="4"/>
    </row>
    <row r="319" spans="1:45" ht="12.75" customHeight="1" x14ac:dyDescent="0.25">
      <c r="A319" s="4"/>
      <c r="B319" s="4"/>
      <c r="C319" s="212"/>
      <c r="D319" s="212"/>
      <c r="E319" s="212"/>
      <c r="F319" s="212"/>
      <c r="G319" s="212"/>
      <c r="H319" s="212"/>
      <c r="I319" s="212"/>
      <c r="J319" s="212"/>
      <c r="K319" s="487"/>
      <c r="L319" s="4"/>
      <c r="M319" s="4"/>
      <c r="N319" s="4"/>
      <c r="O319" s="4"/>
      <c r="P319" s="4"/>
      <c r="Q319" s="212"/>
      <c r="R319" s="395"/>
      <c r="S319" s="4"/>
      <c r="T319" s="4"/>
      <c r="U319" s="212"/>
      <c r="V319" s="212"/>
      <c r="W319" s="212"/>
      <c r="X319" s="4"/>
      <c r="Y319" s="4"/>
      <c r="Z319" s="4"/>
      <c r="AA319" s="4"/>
      <c r="AB319" s="395"/>
      <c r="AC319" s="213"/>
      <c r="AD319" s="395"/>
      <c r="AE319" s="409"/>
      <c r="AF319" s="4"/>
      <c r="AG319" s="4"/>
      <c r="AH319" s="4"/>
      <c r="AI319" s="212"/>
      <c r="AJ319" s="4"/>
      <c r="AK319" s="4"/>
      <c r="AL319" s="4"/>
      <c r="AM319" s="4"/>
      <c r="AN319" s="4"/>
      <c r="AO319" s="4"/>
      <c r="AP319" s="4"/>
      <c r="AQ319" s="4"/>
      <c r="AR319" s="4"/>
      <c r="AS319" s="4"/>
    </row>
    <row r="320" spans="1:45" ht="12.75" customHeight="1" x14ac:dyDescent="0.25">
      <c r="A320" s="4"/>
      <c r="B320" s="4"/>
      <c r="C320" s="212"/>
      <c r="D320" s="212"/>
      <c r="E320" s="212"/>
      <c r="F320" s="212"/>
      <c r="G320" s="212"/>
      <c r="H320" s="212"/>
      <c r="I320" s="212"/>
      <c r="J320" s="212"/>
      <c r="K320" s="487"/>
      <c r="L320" s="4"/>
      <c r="M320" s="4"/>
      <c r="N320" s="4"/>
      <c r="O320" s="4"/>
      <c r="P320" s="4"/>
      <c r="Q320" s="212"/>
      <c r="R320" s="395"/>
      <c r="S320" s="4"/>
      <c r="T320" s="4"/>
      <c r="U320" s="212"/>
      <c r="V320" s="212"/>
      <c r="W320" s="212"/>
      <c r="X320" s="4"/>
      <c r="Y320" s="4"/>
      <c r="Z320" s="4"/>
      <c r="AA320" s="4"/>
      <c r="AB320" s="395"/>
      <c r="AC320" s="213"/>
      <c r="AD320" s="395"/>
      <c r="AE320" s="409"/>
      <c r="AF320" s="4"/>
      <c r="AG320" s="4"/>
      <c r="AH320" s="4"/>
      <c r="AI320" s="212"/>
      <c r="AJ320" s="4"/>
      <c r="AK320" s="4"/>
      <c r="AL320" s="4"/>
      <c r="AM320" s="4"/>
      <c r="AN320" s="4"/>
      <c r="AO320" s="4"/>
      <c r="AP320" s="4"/>
      <c r="AQ320" s="4"/>
      <c r="AR320" s="4"/>
      <c r="AS320" s="4"/>
    </row>
    <row r="321" spans="1:45" ht="12.75" customHeight="1" x14ac:dyDescent="0.25">
      <c r="A321" s="4"/>
      <c r="B321" s="4"/>
      <c r="C321" s="212"/>
      <c r="D321" s="212"/>
      <c r="E321" s="212"/>
      <c r="F321" s="212"/>
      <c r="G321" s="212"/>
      <c r="H321" s="212"/>
      <c r="I321" s="212"/>
      <c r="J321" s="212"/>
      <c r="K321" s="487"/>
      <c r="L321" s="4"/>
      <c r="M321" s="4"/>
      <c r="N321" s="4"/>
      <c r="O321" s="4"/>
      <c r="P321" s="4"/>
      <c r="Q321" s="212"/>
      <c r="R321" s="395"/>
      <c r="S321" s="4"/>
      <c r="T321" s="4"/>
      <c r="U321" s="212"/>
      <c r="V321" s="212"/>
      <c r="W321" s="212"/>
      <c r="X321" s="4"/>
      <c r="Y321" s="4"/>
      <c r="Z321" s="4"/>
      <c r="AA321" s="4"/>
      <c r="AB321" s="395"/>
      <c r="AC321" s="213"/>
      <c r="AD321" s="395"/>
      <c r="AE321" s="409"/>
      <c r="AF321" s="4"/>
      <c r="AG321" s="4"/>
      <c r="AH321" s="4"/>
      <c r="AI321" s="212"/>
      <c r="AJ321" s="4"/>
      <c r="AK321" s="4"/>
      <c r="AL321" s="4"/>
      <c r="AM321" s="4"/>
      <c r="AN321" s="4"/>
      <c r="AO321" s="4"/>
      <c r="AP321" s="4"/>
      <c r="AQ321" s="4"/>
      <c r="AR321" s="4"/>
      <c r="AS321" s="4"/>
    </row>
    <row r="322" spans="1:45" ht="12.75" customHeight="1" x14ac:dyDescent="0.25">
      <c r="A322" s="4"/>
      <c r="B322" s="4"/>
      <c r="C322" s="212"/>
      <c r="D322" s="212"/>
      <c r="E322" s="212"/>
      <c r="F322" s="212"/>
      <c r="G322" s="212"/>
      <c r="H322" s="212"/>
      <c r="I322" s="212"/>
      <c r="J322" s="212"/>
      <c r="K322" s="487"/>
      <c r="L322" s="4"/>
      <c r="M322" s="4"/>
      <c r="N322" s="4"/>
      <c r="O322" s="4"/>
      <c r="P322" s="4"/>
      <c r="Q322" s="212"/>
      <c r="R322" s="395"/>
      <c r="S322" s="4"/>
      <c r="T322" s="4"/>
      <c r="U322" s="212"/>
      <c r="V322" s="212"/>
      <c r="W322" s="212"/>
      <c r="X322" s="4"/>
      <c r="Y322" s="4"/>
      <c r="Z322" s="4"/>
      <c r="AA322" s="4"/>
      <c r="AB322" s="395"/>
      <c r="AC322" s="213"/>
      <c r="AD322" s="395"/>
      <c r="AE322" s="409"/>
      <c r="AF322" s="4"/>
      <c r="AG322" s="4"/>
      <c r="AH322" s="4"/>
      <c r="AI322" s="212"/>
      <c r="AJ322" s="4"/>
      <c r="AK322" s="4"/>
      <c r="AL322" s="4"/>
      <c r="AM322" s="4"/>
      <c r="AN322" s="4"/>
      <c r="AO322" s="4"/>
      <c r="AP322" s="4"/>
      <c r="AQ322" s="4"/>
      <c r="AR322" s="4"/>
      <c r="AS322" s="4"/>
    </row>
    <row r="323" spans="1:45" ht="12.75" customHeight="1" x14ac:dyDescent="0.25">
      <c r="A323" s="4"/>
      <c r="B323" s="4"/>
      <c r="C323" s="212"/>
      <c r="D323" s="212"/>
      <c r="E323" s="212"/>
      <c r="F323" s="212"/>
      <c r="G323" s="212"/>
      <c r="H323" s="212"/>
      <c r="I323" s="212"/>
      <c r="J323" s="212"/>
      <c r="K323" s="487"/>
      <c r="L323" s="4"/>
      <c r="M323" s="4"/>
      <c r="N323" s="4"/>
      <c r="O323" s="4"/>
      <c r="P323" s="4"/>
      <c r="Q323" s="212"/>
      <c r="R323" s="395"/>
      <c r="S323" s="4"/>
      <c r="T323" s="4"/>
      <c r="U323" s="212"/>
      <c r="V323" s="212"/>
      <c r="W323" s="212"/>
      <c r="X323" s="4"/>
      <c r="Y323" s="4"/>
      <c r="Z323" s="4"/>
      <c r="AA323" s="4"/>
      <c r="AB323" s="395"/>
      <c r="AC323" s="213"/>
      <c r="AD323" s="395"/>
      <c r="AE323" s="409"/>
      <c r="AF323" s="4"/>
      <c r="AG323" s="4"/>
      <c r="AH323" s="4"/>
      <c r="AI323" s="212"/>
      <c r="AJ323" s="4"/>
      <c r="AK323" s="4"/>
      <c r="AL323" s="4"/>
      <c r="AM323" s="4"/>
      <c r="AN323" s="4"/>
      <c r="AO323" s="4"/>
      <c r="AP323" s="4"/>
      <c r="AQ323" s="4"/>
      <c r="AR323" s="4"/>
      <c r="AS323" s="4"/>
    </row>
    <row r="324" spans="1:45" ht="12.75" customHeight="1" x14ac:dyDescent="0.25">
      <c r="A324" s="4"/>
      <c r="B324" s="4"/>
      <c r="C324" s="212"/>
      <c r="D324" s="212"/>
      <c r="E324" s="212"/>
      <c r="F324" s="212"/>
      <c r="G324" s="212"/>
      <c r="H324" s="212"/>
      <c r="I324" s="212"/>
      <c r="J324" s="212"/>
      <c r="K324" s="487"/>
      <c r="L324" s="4"/>
      <c r="M324" s="4"/>
      <c r="N324" s="4"/>
      <c r="O324" s="4"/>
      <c r="P324" s="4"/>
      <c r="Q324" s="212"/>
      <c r="R324" s="395"/>
      <c r="S324" s="4"/>
      <c r="T324" s="4"/>
      <c r="U324" s="212"/>
      <c r="V324" s="212"/>
      <c r="W324" s="212"/>
      <c r="X324" s="4"/>
      <c r="Y324" s="4"/>
      <c r="Z324" s="4"/>
      <c r="AA324" s="4"/>
      <c r="AB324" s="395"/>
      <c r="AC324" s="213"/>
      <c r="AD324" s="395"/>
      <c r="AE324" s="409"/>
      <c r="AF324" s="4"/>
      <c r="AG324" s="4"/>
      <c r="AH324" s="4"/>
      <c r="AI324" s="212"/>
      <c r="AJ324" s="4"/>
      <c r="AK324" s="4"/>
      <c r="AL324" s="4"/>
      <c r="AM324" s="4"/>
      <c r="AN324" s="4"/>
      <c r="AO324" s="4"/>
      <c r="AP324" s="4"/>
      <c r="AQ324" s="4"/>
      <c r="AR324" s="4"/>
      <c r="AS324" s="4"/>
    </row>
    <row r="325" spans="1:45" ht="12.75" customHeight="1" x14ac:dyDescent="0.25">
      <c r="A325" s="4"/>
      <c r="B325" s="4"/>
      <c r="C325" s="212"/>
      <c r="D325" s="212"/>
      <c r="E325" s="212"/>
      <c r="F325" s="212"/>
      <c r="G325" s="212"/>
      <c r="H325" s="212"/>
      <c r="I325" s="212"/>
      <c r="J325" s="212"/>
      <c r="K325" s="487"/>
      <c r="L325" s="4"/>
      <c r="M325" s="4"/>
      <c r="N325" s="4"/>
      <c r="O325" s="4"/>
      <c r="P325" s="4"/>
      <c r="Q325" s="212"/>
      <c r="R325" s="395"/>
      <c r="S325" s="4"/>
      <c r="T325" s="4"/>
      <c r="U325" s="212"/>
      <c r="V325" s="212"/>
      <c r="W325" s="212"/>
      <c r="X325" s="4"/>
      <c r="Y325" s="4"/>
      <c r="Z325" s="4"/>
      <c r="AA325" s="4"/>
      <c r="AB325" s="395"/>
      <c r="AC325" s="213"/>
      <c r="AD325" s="395"/>
      <c r="AE325" s="409"/>
      <c r="AF325" s="4"/>
      <c r="AG325" s="4"/>
      <c r="AH325" s="4"/>
      <c r="AI325" s="212"/>
      <c r="AJ325" s="4"/>
      <c r="AK325" s="4"/>
      <c r="AL325" s="4"/>
      <c r="AM325" s="4"/>
      <c r="AN325" s="4"/>
      <c r="AO325" s="4"/>
      <c r="AP325" s="4"/>
      <c r="AQ325" s="4"/>
      <c r="AR325" s="4"/>
      <c r="AS325" s="4"/>
    </row>
    <row r="326" spans="1:45" ht="12.75" customHeight="1" x14ac:dyDescent="0.25">
      <c r="A326" s="4"/>
      <c r="B326" s="4"/>
      <c r="C326" s="212"/>
      <c r="D326" s="212"/>
      <c r="E326" s="212"/>
      <c r="F326" s="212"/>
      <c r="G326" s="212"/>
      <c r="H326" s="212"/>
      <c r="I326" s="212"/>
      <c r="J326" s="212"/>
      <c r="K326" s="487"/>
      <c r="L326" s="4"/>
      <c r="M326" s="4"/>
      <c r="N326" s="4"/>
      <c r="O326" s="4"/>
      <c r="P326" s="4"/>
      <c r="Q326" s="212"/>
      <c r="R326" s="395"/>
      <c r="S326" s="4"/>
      <c r="T326" s="4"/>
      <c r="U326" s="212"/>
      <c r="V326" s="212"/>
      <c r="W326" s="212"/>
      <c r="X326" s="4"/>
      <c r="Y326" s="4"/>
      <c r="Z326" s="4"/>
      <c r="AA326" s="4"/>
      <c r="AB326" s="395"/>
      <c r="AC326" s="213"/>
      <c r="AD326" s="395"/>
      <c r="AE326" s="409"/>
      <c r="AF326" s="4"/>
      <c r="AG326" s="4"/>
      <c r="AH326" s="4"/>
      <c r="AI326" s="212"/>
      <c r="AJ326" s="4"/>
      <c r="AK326" s="4"/>
      <c r="AL326" s="4"/>
      <c r="AM326" s="4"/>
      <c r="AN326" s="4"/>
      <c r="AO326" s="4"/>
      <c r="AP326" s="4"/>
      <c r="AQ326" s="4"/>
      <c r="AR326" s="4"/>
      <c r="AS326" s="4"/>
    </row>
    <row r="327" spans="1:45" ht="12.75" customHeight="1" x14ac:dyDescent="0.25">
      <c r="A327" s="4"/>
      <c r="B327" s="4"/>
      <c r="C327" s="212"/>
      <c r="D327" s="212"/>
      <c r="E327" s="212"/>
      <c r="F327" s="212"/>
      <c r="G327" s="212"/>
      <c r="H327" s="212"/>
      <c r="I327" s="212"/>
      <c r="J327" s="212"/>
      <c r="K327" s="487"/>
      <c r="L327" s="4"/>
      <c r="M327" s="4"/>
      <c r="N327" s="4"/>
      <c r="O327" s="4"/>
      <c r="P327" s="4"/>
      <c r="Q327" s="212"/>
      <c r="R327" s="395"/>
      <c r="S327" s="4"/>
      <c r="T327" s="4"/>
      <c r="U327" s="212"/>
      <c r="V327" s="212"/>
      <c r="W327" s="212"/>
      <c r="X327" s="4"/>
      <c r="Y327" s="4"/>
      <c r="Z327" s="4"/>
      <c r="AA327" s="4"/>
      <c r="AB327" s="395"/>
      <c r="AC327" s="213"/>
      <c r="AD327" s="395"/>
      <c r="AE327" s="409"/>
      <c r="AF327" s="4"/>
      <c r="AG327" s="4"/>
      <c r="AH327" s="4"/>
      <c r="AI327" s="212"/>
      <c r="AJ327" s="4"/>
      <c r="AK327" s="4"/>
      <c r="AL327" s="4"/>
      <c r="AM327" s="4"/>
      <c r="AN327" s="4"/>
      <c r="AO327" s="4"/>
      <c r="AP327" s="4"/>
      <c r="AQ327" s="4"/>
      <c r="AR327" s="4"/>
      <c r="AS327" s="4"/>
    </row>
    <row r="328" spans="1:45" ht="12.75" customHeight="1" x14ac:dyDescent="0.25">
      <c r="A328" s="4"/>
      <c r="B328" s="4"/>
      <c r="C328" s="212"/>
      <c r="D328" s="212"/>
      <c r="E328" s="212"/>
      <c r="F328" s="212"/>
      <c r="G328" s="212"/>
      <c r="H328" s="212"/>
      <c r="I328" s="212"/>
      <c r="J328" s="212"/>
      <c r="K328" s="487"/>
      <c r="L328" s="4"/>
      <c r="M328" s="4"/>
      <c r="N328" s="4"/>
      <c r="O328" s="4"/>
      <c r="P328" s="4"/>
      <c r="Q328" s="212"/>
      <c r="R328" s="395"/>
      <c r="S328" s="4"/>
      <c r="T328" s="4"/>
      <c r="U328" s="212"/>
      <c r="V328" s="212"/>
      <c r="W328" s="212"/>
      <c r="X328" s="4"/>
      <c r="Y328" s="4"/>
      <c r="Z328" s="4"/>
      <c r="AA328" s="4"/>
      <c r="AB328" s="395"/>
      <c r="AC328" s="213"/>
      <c r="AD328" s="395"/>
      <c r="AE328" s="409"/>
      <c r="AF328" s="4"/>
      <c r="AG328" s="4"/>
      <c r="AH328" s="4"/>
      <c r="AI328" s="212"/>
      <c r="AJ328" s="4"/>
      <c r="AK328" s="4"/>
      <c r="AL328" s="4"/>
      <c r="AM328" s="4"/>
      <c r="AN328" s="4"/>
      <c r="AO328" s="4"/>
      <c r="AP328" s="4"/>
      <c r="AQ328" s="4"/>
      <c r="AR328" s="4"/>
      <c r="AS328" s="4"/>
    </row>
    <row r="329" spans="1:45" ht="12.75" customHeight="1" x14ac:dyDescent="0.25">
      <c r="A329" s="4"/>
      <c r="B329" s="4"/>
      <c r="C329" s="212"/>
      <c r="D329" s="212"/>
      <c r="E329" s="212"/>
      <c r="F329" s="212"/>
      <c r="G329" s="212"/>
      <c r="H329" s="212"/>
      <c r="I329" s="212"/>
      <c r="J329" s="212"/>
      <c r="K329" s="487"/>
      <c r="L329" s="4"/>
      <c r="M329" s="4"/>
      <c r="N329" s="4"/>
      <c r="O329" s="4"/>
      <c r="P329" s="4"/>
      <c r="Q329" s="212"/>
      <c r="R329" s="395"/>
      <c r="S329" s="4"/>
      <c r="T329" s="4"/>
      <c r="U329" s="212"/>
      <c r="V329" s="212"/>
      <c r="W329" s="212"/>
      <c r="X329" s="4"/>
      <c r="Y329" s="4"/>
      <c r="Z329" s="4"/>
      <c r="AA329" s="4"/>
      <c r="AB329" s="395"/>
      <c r="AC329" s="213"/>
      <c r="AD329" s="395"/>
      <c r="AE329" s="409"/>
      <c r="AF329" s="4"/>
      <c r="AG329" s="4"/>
      <c r="AH329" s="4"/>
      <c r="AI329" s="212"/>
      <c r="AJ329" s="4"/>
      <c r="AK329" s="4"/>
      <c r="AL329" s="4"/>
      <c r="AM329" s="4"/>
      <c r="AN329" s="4"/>
      <c r="AO329" s="4"/>
      <c r="AP329" s="4"/>
      <c r="AQ329" s="4"/>
      <c r="AR329" s="4"/>
      <c r="AS329" s="4"/>
    </row>
    <row r="330" spans="1:45" ht="12.75" customHeight="1" x14ac:dyDescent="0.25">
      <c r="A330" s="4"/>
      <c r="B330" s="4"/>
      <c r="C330" s="212"/>
      <c r="D330" s="212"/>
      <c r="E330" s="212"/>
      <c r="F330" s="212"/>
      <c r="G330" s="212"/>
      <c r="H330" s="212"/>
      <c r="I330" s="212"/>
      <c r="J330" s="212"/>
      <c r="K330" s="487"/>
      <c r="L330" s="4"/>
      <c r="M330" s="4"/>
      <c r="N330" s="4"/>
      <c r="O330" s="4"/>
      <c r="P330" s="4"/>
      <c r="Q330" s="212"/>
      <c r="R330" s="395"/>
      <c r="S330" s="4"/>
      <c r="T330" s="4"/>
      <c r="U330" s="212"/>
      <c r="V330" s="212"/>
      <c r="W330" s="212"/>
      <c r="X330" s="4"/>
      <c r="Y330" s="4"/>
      <c r="Z330" s="4"/>
      <c r="AA330" s="4"/>
      <c r="AB330" s="395"/>
      <c r="AC330" s="213"/>
      <c r="AD330" s="395"/>
      <c r="AE330" s="409"/>
      <c r="AF330" s="4"/>
      <c r="AG330" s="4"/>
      <c r="AH330" s="4"/>
      <c r="AI330" s="212"/>
      <c r="AJ330" s="4"/>
      <c r="AK330" s="4"/>
      <c r="AL330" s="4"/>
      <c r="AM330" s="4"/>
      <c r="AN330" s="4"/>
      <c r="AO330" s="4"/>
      <c r="AP330" s="4"/>
      <c r="AQ330" s="4"/>
      <c r="AR330" s="4"/>
      <c r="AS330" s="4"/>
    </row>
    <row r="331" spans="1:45" ht="12.75" customHeight="1" x14ac:dyDescent="0.25">
      <c r="A331" s="4"/>
      <c r="B331" s="4"/>
      <c r="C331" s="212"/>
      <c r="D331" s="212"/>
      <c r="E331" s="212"/>
      <c r="F331" s="212"/>
      <c r="G331" s="212"/>
      <c r="H331" s="212"/>
      <c r="I331" s="212"/>
      <c r="J331" s="212"/>
      <c r="K331" s="487"/>
      <c r="L331" s="4"/>
      <c r="M331" s="4"/>
      <c r="N331" s="4"/>
      <c r="O331" s="4"/>
      <c r="P331" s="4"/>
      <c r="Q331" s="212"/>
      <c r="R331" s="395"/>
      <c r="S331" s="4"/>
      <c r="T331" s="4"/>
      <c r="U331" s="212"/>
      <c r="V331" s="212"/>
      <c r="W331" s="212"/>
      <c r="X331" s="4"/>
      <c r="Y331" s="4"/>
      <c r="Z331" s="4"/>
      <c r="AA331" s="4"/>
      <c r="AB331" s="395"/>
      <c r="AC331" s="213"/>
      <c r="AD331" s="395"/>
      <c r="AE331" s="409"/>
      <c r="AF331" s="4"/>
      <c r="AG331" s="4"/>
      <c r="AH331" s="4"/>
      <c r="AI331" s="212"/>
      <c r="AJ331" s="4"/>
      <c r="AK331" s="4"/>
      <c r="AL331" s="4"/>
      <c r="AM331" s="4"/>
      <c r="AN331" s="4"/>
      <c r="AO331" s="4"/>
      <c r="AP331" s="4"/>
      <c r="AQ331" s="4"/>
      <c r="AR331" s="4"/>
      <c r="AS331" s="4"/>
    </row>
    <row r="332" spans="1:45" ht="12.75" customHeight="1" x14ac:dyDescent="0.25">
      <c r="A332" s="4"/>
      <c r="B332" s="4"/>
      <c r="C332" s="212"/>
      <c r="D332" s="212"/>
      <c r="E332" s="212"/>
      <c r="F332" s="212"/>
      <c r="G332" s="212"/>
      <c r="H332" s="212"/>
      <c r="I332" s="212"/>
      <c r="J332" s="212"/>
      <c r="K332" s="487"/>
      <c r="L332" s="4"/>
      <c r="M332" s="4"/>
      <c r="N332" s="4"/>
      <c r="O332" s="4"/>
      <c r="P332" s="4"/>
      <c r="Q332" s="212"/>
      <c r="R332" s="395"/>
      <c r="S332" s="4"/>
      <c r="T332" s="4"/>
      <c r="U332" s="212"/>
      <c r="V332" s="212"/>
      <c r="W332" s="212"/>
      <c r="X332" s="4"/>
      <c r="Y332" s="4"/>
      <c r="Z332" s="4"/>
      <c r="AA332" s="4"/>
      <c r="AB332" s="395"/>
      <c r="AC332" s="213"/>
      <c r="AD332" s="395"/>
      <c r="AE332" s="409"/>
      <c r="AF332" s="4"/>
      <c r="AG332" s="4"/>
      <c r="AH332" s="4"/>
      <c r="AI332" s="212"/>
      <c r="AJ332" s="4"/>
      <c r="AK332" s="4"/>
      <c r="AL332" s="4"/>
      <c r="AM332" s="4"/>
      <c r="AN332" s="4"/>
      <c r="AO332" s="4"/>
      <c r="AP332" s="4"/>
      <c r="AQ332" s="4"/>
      <c r="AR332" s="4"/>
      <c r="AS332" s="4"/>
    </row>
    <row r="333" spans="1:45" ht="12.75" customHeight="1" x14ac:dyDescent="0.25">
      <c r="A333" s="4"/>
      <c r="B333" s="4"/>
      <c r="C333" s="212"/>
      <c r="D333" s="212"/>
      <c r="E333" s="212"/>
      <c r="F333" s="212"/>
      <c r="G333" s="212"/>
      <c r="H333" s="212"/>
      <c r="I333" s="212"/>
      <c r="J333" s="212"/>
      <c r="K333" s="487"/>
      <c r="L333" s="4"/>
      <c r="M333" s="4"/>
      <c r="N333" s="4"/>
      <c r="O333" s="4"/>
      <c r="P333" s="4"/>
      <c r="Q333" s="212"/>
      <c r="R333" s="395"/>
      <c r="S333" s="4"/>
      <c r="T333" s="4"/>
      <c r="U333" s="212"/>
      <c r="V333" s="212"/>
      <c r="W333" s="212"/>
      <c r="X333" s="4"/>
      <c r="Y333" s="4"/>
      <c r="Z333" s="4"/>
      <c r="AA333" s="4"/>
      <c r="AB333" s="395"/>
      <c r="AC333" s="213"/>
      <c r="AD333" s="395"/>
      <c r="AE333" s="409"/>
      <c r="AF333" s="4"/>
      <c r="AG333" s="4"/>
      <c r="AH333" s="4"/>
      <c r="AI333" s="212"/>
      <c r="AJ333" s="4"/>
      <c r="AK333" s="4"/>
      <c r="AL333" s="4"/>
      <c r="AM333" s="4"/>
      <c r="AN333" s="4"/>
      <c r="AO333" s="4"/>
      <c r="AP333" s="4"/>
      <c r="AQ333" s="4"/>
      <c r="AR333" s="4"/>
      <c r="AS333" s="4"/>
    </row>
    <row r="334" spans="1:45" ht="12.75" customHeight="1" x14ac:dyDescent="0.25">
      <c r="A334" s="4"/>
      <c r="B334" s="4"/>
      <c r="C334" s="212"/>
      <c r="D334" s="212"/>
      <c r="E334" s="212"/>
      <c r="F334" s="212"/>
      <c r="G334" s="212"/>
      <c r="H334" s="212"/>
      <c r="I334" s="212"/>
      <c r="J334" s="212"/>
      <c r="K334" s="487"/>
      <c r="L334" s="4"/>
      <c r="M334" s="4"/>
      <c r="N334" s="4"/>
      <c r="O334" s="4"/>
      <c r="P334" s="4"/>
      <c r="Q334" s="212"/>
      <c r="R334" s="395"/>
      <c r="S334" s="4"/>
      <c r="T334" s="4"/>
      <c r="U334" s="212"/>
      <c r="V334" s="212"/>
      <c r="W334" s="212"/>
      <c r="X334" s="4"/>
      <c r="Y334" s="4"/>
      <c r="Z334" s="4"/>
      <c r="AA334" s="4"/>
      <c r="AB334" s="395"/>
      <c r="AC334" s="213"/>
      <c r="AD334" s="395"/>
      <c r="AE334" s="409"/>
      <c r="AF334" s="4"/>
      <c r="AG334" s="4"/>
      <c r="AH334" s="4"/>
      <c r="AI334" s="212"/>
      <c r="AJ334" s="4"/>
      <c r="AK334" s="4"/>
      <c r="AL334" s="4"/>
      <c r="AM334" s="4"/>
      <c r="AN334" s="4"/>
      <c r="AO334" s="4"/>
      <c r="AP334" s="4"/>
      <c r="AQ334" s="4"/>
      <c r="AR334" s="4"/>
      <c r="AS334" s="4"/>
    </row>
    <row r="335" spans="1:45" ht="12.75" customHeight="1" x14ac:dyDescent="0.25">
      <c r="A335" s="4"/>
      <c r="B335" s="4"/>
      <c r="C335" s="212"/>
      <c r="D335" s="212"/>
      <c r="E335" s="212"/>
      <c r="F335" s="212"/>
      <c r="G335" s="212"/>
      <c r="H335" s="212"/>
      <c r="I335" s="212"/>
      <c r="J335" s="212"/>
      <c r="K335" s="487"/>
      <c r="L335" s="4"/>
      <c r="M335" s="4"/>
      <c r="N335" s="4"/>
      <c r="O335" s="4"/>
      <c r="P335" s="4"/>
      <c r="Q335" s="212"/>
      <c r="R335" s="395"/>
      <c r="S335" s="4"/>
      <c r="T335" s="4"/>
      <c r="U335" s="212"/>
      <c r="V335" s="212"/>
      <c r="W335" s="212"/>
      <c r="X335" s="4"/>
      <c r="Y335" s="4"/>
      <c r="Z335" s="4"/>
      <c r="AA335" s="4"/>
      <c r="AB335" s="395"/>
      <c r="AC335" s="213"/>
      <c r="AD335" s="395"/>
      <c r="AE335" s="409"/>
      <c r="AF335" s="4"/>
      <c r="AG335" s="4"/>
      <c r="AH335" s="4"/>
      <c r="AI335" s="212"/>
      <c r="AJ335" s="4"/>
      <c r="AK335" s="4"/>
      <c r="AL335" s="4"/>
      <c r="AM335" s="4"/>
      <c r="AN335" s="4"/>
      <c r="AO335" s="4"/>
      <c r="AP335" s="4"/>
      <c r="AQ335" s="4"/>
      <c r="AR335" s="4"/>
      <c r="AS335" s="4"/>
    </row>
    <row r="336" spans="1:45" ht="12.75" customHeight="1" x14ac:dyDescent="0.25">
      <c r="A336" s="4"/>
      <c r="B336" s="4"/>
      <c r="C336" s="212"/>
      <c r="D336" s="212"/>
      <c r="E336" s="212"/>
      <c r="F336" s="212"/>
      <c r="G336" s="212"/>
      <c r="H336" s="212"/>
      <c r="I336" s="212"/>
      <c r="J336" s="212"/>
      <c r="K336" s="487"/>
      <c r="L336" s="4"/>
      <c r="M336" s="4"/>
      <c r="N336" s="4"/>
      <c r="O336" s="4"/>
      <c r="P336" s="4"/>
      <c r="Q336" s="212"/>
      <c r="R336" s="395"/>
      <c r="S336" s="4"/>
      <c r="T336" s="4"/>
      <c r="U336" s="212"/>
      <c r="V336" s="212"/>
      <c r="W336" s="212"/>
      <c r="X336" s="4"/>
      <c r="Y336" s="4"/>
      <c r="Z336" s="4"/>
      <c r="AA336" s="4"/>
      <c r="AB336" s="395"/>
      <c r="AC336" s="213"/>
      <c r="AD336" s="395"/>
      <c r="AE336" s="409"/>
      <c r="AF336" s="4"/>
      <c r="AG336" s="4"/>
      <c r="AH336" s="4"/>
      <c r="AI336" s="212"/>
      <c r="AJ336" s="4"/>
      <c r="AK336" s="4"/>
      <c r="AL336" s="4"/>
      <c r="AM336" s="4"/>
      <c r="AN336" s="4"/>
      <c r="AO336" s="4"/>
      <c r="AP336" s="4"/>
      <c r="AQ336" s="4"/>
      <c r="AR336" s="4"/>
      <c r="AS336" s="4"/>
    </row>
    <row r="337" spans="1:45" ht="12.75" customHeight="1" x14ac:dyDescent="0.25">
      <c r="A337" s="4"/>
      <c r="B337" s="4"/>
      <c r="C337" s="212"/>
      <c r="D337" s="212"/>
      <c r="E337" s="212"/>
      <c r="F337" s="212"/>
      <c r="G337" s="212"/>
      <c r="H337" s="212"/>
      <c r="I337" s="212"/>
      <c r="J337" s="212"/>
      <c r="K337" s="487"/>
      <c r="L337" s="4"/>
      <c r="M337" s="4"/>
      <c r="N337" s="4"/>
      <c r="O337" s="4"/>
      <c r="P337" s="4"/>
      <c r="Q337" s="212"/>
      <c r="R337" s="395"/>
      <c r="S337" s="4"/>
      <c r="T337" s="4"/>
      <c r="U337" s="212"/>
      <c r="V337" s="212"/>
      <c r="W337" s="212"/>
      <c r="X337" s="4"/>
      <c r="Y337" s="4"/>
      <c r="Z337" s="4"/>
      <c r="AA337" s="4"/>
      <c r="AB337" s="395"/>
      <c r="AC337" s="213"/>
      <c r="AD337" s="395"/>
      <c r="AE337" s="409"/>
      <c r="AF337" s="4"/>
      <c r="AG337" s="4"/>
      <c r="AH337" s="4"/>
      <c r="AI337" s="212"/>
      <c r="AJ337" s="4"/>
      <c r="AK337" s="4"/>
      <c r="AL337" s="4"/>
      <c r="AM337" s="4"/>
      <c r="AN337" s="4"/>
      <c r="AO337" s="4"/>
      <c r="AP337" s="4"/>
      <c r="AQ337" s="4"/>
      <c r="AR337" s="4"/>
      <c r="AS337" s="4"/>
    </row>
    <row r="338" spans="1:45" ht="12.75" customHeight="1" x14ac:dyDescent="0.25">
      <c r="A338" s="4"/>
      <c r="B338" s="4"/>
      <c r="C338" s="212"/>
      <c r="D338" s="212"/>
      <c r="E338" s="212"/>
      <c r="F338" s="212"/>
      <c r="G338" s="212"/>
      <c r="H338" s="212"/>
      <c r="I338" s="212"/>
      <c r="J338" s="212"/>
      <c r="K338" s="487"/>
      <c r="L338" s="4"/>
      <c r="M338" s="4"/>
      <c r="N338" s="4"/>
      <c r="O338" s="4"/>
      <c r="P338" s="4"/>
      <c r="Q338" s="212"/>
      <c r="R338" s="395"/>
      <c r="S338" s="4"/>
      <c r="T338" s="4"/>
      <c r="U338" s="212"/>
      <c r="V338" s="212"/>
      <c r="W338" s="212"/>
      <c r="X338" s="4"/>
      <c r="Y338" s="4"/>
      <c r="Z338" s="4"/>
      <c r="AA338" s="4"/>
      <c r="AB338" s="395"/>
      <c r="AC338" s="213"/>
      <c r="AD338" s="395"/>
      <c r="AE338" s="409"/>
      <c r="AF338" s="4"/>
      <c r="AG338" s="4"/>
      <c r="AH338" s="4"/>
      <c r="AI338" s="212"/>
      <c r="AJ338" s="4"/>
      <c r="AK338" s="4"/>
      <c r="AL338" s="4"/>
      <c r="AM338" s="4"/>
      <c r="AN338" s="4"/>
      <c r="AO338" s="4"/>
      <c r="AP338" s="4"/>
      <c r="AQ338" s="4"/>
      <c r="AR338" s="4"/>
      <c r="AS338" s="4"/>
    </row>
    <row r="339" spans="1:45" ht="12.75" customHeight="1" x14ac:dyDescent="0.25">
      <c r="A339" s="4"/>
      <c r="B339" s="4"/>
      <c r="C339" s="212"/>
      <c r="D339" s="212"/>
      <c r="E339" s="212"/>
      <c r="F339" s="212"/>
      <c r="G339" s="212"/>
      <c r="H339" s="212"/>
      <c r="I339" s="212"/>
      <c r="J339" s="212"/>
      <c r="K339" s="487"/>
      <c r="L339" s="4"/>
      <c r="M339" s="4"/>
      <c r="N339" s="4"/>
      <c r="O339" s="4"/>
      <c r="P339" s="4"/>
      <c r="Q339" s="212"/>
      <c r="R339" s="395"/>
      <c r="S339" s="4"/>
      <c r="T339" s="4"/>
      <c r="U339" s="212"/>
      <c r="V339" s="212"/>
      <c r="W339" s="212"/>
      <c r="X339" s="4"/>
      <c r="Y339" s="4"/>
      <c r="Z339" s="4"/>
      <c r="AA339" s="4"/>
      <c r="AB339" s="395"/>
      <c r="AC339" s="213"/>
      <c r="AD339" s="395"/>
      <c r="AE339" s="409"/>
      <c r="AF339" s="4"/>
      <c r="AG339" s="4"/>
      <c r="AH339" s="4"/>
      <c r="AI339" s="212"/>
      <c r="AJ339" s="4"/>
      <c r="AK339" s="4"/>
      <c r="AL339" s="4"/>
      <c r="AM339" s="4"/>
      <c r="AN339" s="4"/>
      <c r="AO339" s="4"/>
      <c r="AP339" s="4"/>
      <c r="AQ339" s="4"/>
      <c r="AR339" s="4"/>
      <c r="AS339" s="4"/>
    </row>
    <row r="340" spans="1:45" ht="12.75" customHeight="1" x14ac:dyDescent="0.25">
      <c r="A340" s="4"/>
      <c r="B340" s="4"/>
      <c r="C340" s="212"/>
      <c r="D340" s="212"/>
      <c r="E340" s="212"/>
      <c r="F340" s="212"/>
      <c r="G340" s="212"/>
      <c r="H340" s="212"/>
      <c r="I340" s="212"/>
      <c r="J340" s="212"/>
      <c r="K340" s="487"/>
      <c r="L340" s="4"/>
      <c r="M340" s="4"/>
      <c r="N340" s="4"/>
      <c r="O340" s="4"/>
      <c r="P340" s="4"/>
      <c r="Q340" s="212"/>
      <c r="R340" s="395"/>
      <c r="S340" s="4"/>
      <c r="T340" s="4"/>
      <c r="U340" s="212"/>
      <c r="V340" s="212"/>
      <c r="W340" s="212"/>
      <c r="X340" s="4"/>
      <c r="Y340" s="4"/>
      <c r="Z340" s="4"/>
      <c r="AA340" s="4"/>
      <c r="AB340" s="395"/>
      <c r="AC340" s="213"/>
      <c r="AD340" s="395"/>
      <c r="AE340" s="409"/>
      <c r="AF340" s="4"/>
      <c r="AG340" s="4"/>
      <c r="AH340" s="4"/>
      <c r="AI340" s="212"/>
      <c r="AJ340" s="4"/>
      <c r="AK340" s="4"/>
      <c r="AL340" s="4"/>
      <c r="AM340" s="4"/>
      <c r="AN340" s="4"/>
      <c r="AO340" s="4"/>
      <c r="AP340" s="4"/>
      <c r="AQ340" s="4"/>
      <c r="AR340" s="4"/>
      <c r="AS340" s="4"/>
    </row>
    <row r="341" spans="1:45" ht="12.75" customHeight="1" x14ac:dyDescent="0.25">
      <c r="A341" s="4"/>
      <c r="B341" s="4"/>
      <c r="C341" s="212"/>
      <c r="D341" s="212"/>
      <c r="E341" s="212"/>
      <c r="F341" s="212"/>
      <c r="G341" s="212"/>
      <c r="H341" s="212"/>
      <c r="I341" s="212"/>
      <c r="J341" s="212"/>
      <c r="K341" s="487"/>
      <c r="L341" s="4"/>
      <c r="M341" s="4"/>
      <c r="N341" s="4"/>
      <c r="O341" s="4"/>
      <c r="P341" s="4"/>
      <c r="Q341" s="212"/>
      <c r="R341" s="395"/>
      <c r="S341" s="4"/>
      <c r="T341" s="4"/>
      <c r="U341" s="212"/>
      <c r="V341" s="212"/>
      <c r="W341" s="212"/>
      <c r="X341" s="4"/>
      <c r="Y341" s="4"/>
      <c r="Z341" s="4"/>
      <c r="AA341" s="4"/>
      <c r="AB341" s="395"/>
      <c r="AC341" s="213"/>
      <c r="AD341" s="395"/>
      <c r="AE341" s="409"/>
      <c r="AF341" s="4"/>
      <c r="AG341" s="4"/>
      <c r="AH341" s="4"/>
      <c r="AI341" s="212"/>
      <c r="AJ341" s="4"/>
      <c r="AK341" s="4"/>
      <c r="AL341" s="4"/>
      <c r="AM341" s="4"/>
      <c r="AN341" s="4"/>
      <c r="AO341" s="4"/>
      <c r="AP341" s="4"/>
      <c r="AQ341" s="4"/>
      <c r="AR341" s="4"/>
      <c r="AS341" s="4"/>
    </row>
    <row r="342" spans="1:45" ht="12.75" customHeight="1" x14ac:dyDescent="0.25">
      <c r="A342" s="4"/>
      <c r="B342" s="4"/>
      <c r="C342" s="212"/>
      <c r="D342" s="212"/>
      <c r="E342" s="212"/>
      <c r="F342" s="212"/>
      <c r="G342" s="212"/>
      <c r="H342" s="212"/>
      <c r="I342" s="212"/>
      <c r="J342" s="212"/>
      <c r="K342" s="487"/>
      <c r="L342" s="4"/>
      <c r="M342" s="4"/>
      <c r="N342" s="4"/>
      <c r="O342" s="4"/>
      <c r="P342" s="4"/>
      <c r="Q342" s="212"/>
      <c r="R342" s="395"/>
      <c r="S342" s="4"/>
      <c r="T342" s="4"/>
      <c r="U342" s="212"/>
      <c r="V342" s="212"/>
      <c r="W342" s="212"/>
      <c r="X342" s="4"/>
      <c r="Y342" s="4"/>
      <c r="Z342" s="4"/>
      <c r="AA342" s="4"/>
      <c r="AB342" s="395"/>
      <c r="AC342" s="213"/>
      <c r="AD342" s="395"/>
      <c r="AE342" s="409"/>
      <c r="AF342" s="4"/>
      <c r="AG342" s="4"/>
      <c r="AH342" s="4"/>
      <c r="AI342" s="212"/>
      <c r="AJ342" s="4"/>
      <c r="AK342" s="4"/>
      <c r="AL342" s="4"/>
      <c r="AM342" s="4"/>
      <c r="AN342" s="4"/>
      <c r="AO342" s="4"/>
      <c r="AP342" s="4"/>
      <c r="AQ342" s="4"/>
      <c r="AR342" s="4"/>
      <c r="AS342" s="4"/>
    </row>
    <row r="343" spans="1:45" ht="12.75" customHeight="1" x14ac:dyDescent="0.25">
      <c r="A343" s="4"/>
      <c r="B343" s="4"/>
      <c r="C343" s="212"/>
      <c r="D343" s="212"/>
      <c r="E343" s="212"/>
      <c r="F343" s="212"/>
      <c r="G343" s="212"/>
      <c r="H343" s="212"/>
      <c r="I343" s="212"/>
      <c r="J343" s="212"/>
      <c r="K343" s="487"/>
      <c r="L343" s="4"/>
      <c r="M343" s="4"/>
      <c r="N343" s="4"/>
      <c r="O343" s="4"/>
      <c r="P343" s="4"/>
      <c r="Q343" s="212"/>
      <c r="R343" s="395"/>
      <c r="S343" s="4"/>
      <c r="T343" s="4"/>
      <c r="U343" s="212"/>
      <c r="V343" s="212"/>
      <c r="W343" s="212"/>
      <c r="X343" s="4"/>
      <c r="Y343" s="4"/>
      <c r="Z343" s="4"/>
      <c r="AA343" s="4"/>
      <c r="AB343" s="395"/>
      <c r="AC343" s="213"/>
      <c r="AD343" s="395"/>
      <c r="AE343" s="409"/>
      <c r="AF343" s="4"/>
      <c r="AG343" s="4"/>
      <c r="AH343" s="4"/>
      <c r="AI343" s="212"/>
      <c r="AJ343" s="4"/>
      <c r="AK343" s="4"/>
      <c r="AL343" s="4"/>
      <c r="AM343" s="4"/>
      <c r="AN343" s="4"/>
      <c r="AO343" s="4"/>
      <c r="AP343" s="4"/>
      <c r="AQ343" s="4"/>
      <c r="AR343" s="4"/>
      <c r="AS343" s="4"/>
    </row>
    <row r="344" spans="1:45" ht="12.75" customHeight="1" x14ac:dyDescent="0.25">
      <c r="A344" s="4"/>
      <c r="B344" s="4"/>
      <c r="C344" s="212"/>
      <c r="D344" s="212"/>
      <c r="E344" s="212"/>
      <c r="F344" s="212"/>
      <c r="G344" s="212"/>
      <c r="H344" s="212"/>
      <c r="I344" s="212"/>
      <c r="J344" s="212"/>
      <c r="K344" s="487"/>
      <c r="L344" s="4"/>
      <c r="M344" s="4"/>
      <c r="N344" s="4"/>
      <c r="O344" s="4"/>
      <c r="P344" s="4"/>
      <c r="Q344" s="212"/>
      <c r="R344" s="395"/>
      <c r="S344" s="4"/>
      <c r="T344" s="4"/>
      <c r="U344" s="212"/>
      <c r="V344" s="212"/>
      <c r="W344" s="212"/>
      <c r="X344" s="4"/>
      <c r="Y344" s="4"/>
      <c r="Z344" s="4"/>
      <c r="AA344" s="4"/>
      <c r="AB344" s="395"/>
      <c r="AC344" s="213"/>
      <c r="AD344" s="395"/>
      <c r="AE344" s="409"/>
      <c r="AF344" s="4"/>
      <c r="AG344" s="4"/>
      <c r="AH344" s="4"/>
      <c r="AI344" s="212"/>
      <c r="AJ344" s="4"/>
      <c r="AK344" s="4"/>
      <c r="AL344" s="4"/>
      <c r="AM344" s="4"/>
      <c r="AN344" s="4"/>
      <c r="AO344" s="4"/>
      <c r="AP344" s="4"/>
      <c r="AQ344" s="4"/>
      <c r="AR344" s="4"/>
      <c r="AS344" s="4"/>
    </row>
    <row r="345" spans="1:45" ht="12.75" customHeight="1" x14ac:dyDescent="0.25">
      <c r="A345" s="4"/>
      <c r="B345" s="4"/>
      <c r="C345" s="212"/>
      <c r="D345" s="212"/>
      <c r="E345" s="212"/>
      <c r="F345" s="212"/>
      <c r="G345" s="212"/>
      <c r="H345" s="212"/>
      <c r="I345" s="212"/>
      <c r="J345" s="212"/>
      <c r="K345" s="487"/>
      <c r="L345" s="4"/>
      <c r="M345" s="4"/>
      <c r="N345" s="4"/>
      <c r="O345" s="4"/>
      <c r="P345" s="4"/>
      <c r="Q345" s="212"/>
      <c r="R345" s="395"/>
      <c r="S345" s="4"/>
      <c r="T345" s="4"/>
      <c r="U345" s="212"/>
      <c r="V345" s="212"/>
      <c r="W345" s="212"/>
      <c r="X345" s="4"/>
      <c r="Y345" s="4"/>
      <c r="Z345" s="4"/>
      <c r="AA345" s="4"/>
      <c r="AB345" s="395"/>
      <c r="AC345" s="213"/>
      <c r="AD345" s="395"/>
      <c r="AE345" s="409"/>
      <c r="AF345" s="4"/>
      <c r="AG345" s="4"/>
      <c r="AH345" s="4"/>
      <c r="AI345" s="212"/>
      <c r="AJ345" s="4"/>
      <c r="AK345" s="4"/>
      <c r="AL345" s="4"/>
      <c r="AM345" s="4"/>
      <c r="AN345" s="4"/>
      <c r="AO345" s="4"/>
      <c r="AP345" s="4"/>
      <c r="AQ345" s="4"/>
      <c r="AR345" s="4"/>
      <c r="AS345" s="4"/>
    </row>
    <row r="346" spans="1:45" ht="12.75" customHeight="1" x14ac:dyDescent="0.25">
      <c r="A346" s="4"/>
      <c r="B346" s="4"/>
      <c r="C346" s="212"/>
      <c r="D346" s="212"/>
      <c r="E346" s="212"/>
      <c r="F346" s="212"/>
      <c r="G346" s="212"/>
      <c r="H346" s="212"/>
      <c r="I346" s="212"/>
      <c r="J346" s="212"/>
      <c r="K346" s="487"/>
      <c r="L346" s="4"/>
      <c r="M346" s="4"/>
      <c r="N346" s="4"/>
      <c r="O346" s="4"/>
      <c r="P346" s="4"/>
      <c r="Q346" s="212"/>
      <c r="R346" s="395"/>
      <c r="S346" s="4"/>
      <c r="T346" s="4"/>
      <c r="U346" s="212"/>
      <c r="V346" s="212"/>
      <c r="W346" s="212"/>
      <c r="X346" s="4"/>
      <c r="Y346" s="4"/>
      <c r="Z346" s="4"/>
      <c r="AA346" s="4"/>
      <c r="AB346" s="395"/>
      <c r="AC346" s="213"/>
      <c r="AD346" s="395"/>
      <c r="AE346" s="409"/>
      <c r="AF346" s="4"/>
      <c r="AG346" s="4"/>
      <c r="AH346" s="4"/>
      <c r="AI346" s="212"/>
      <c r="AJ346" s="4"/>
      <c r="AK346" s="4"/>
      <c r="AL346" s="4"/>
      <c r="AM346" s="4"/>
      <c r="AN346" s="4"/>
      <c r="AO346" s="4"/>
      <c r="AP346" s="4"/>
      <c r="AQ346" s="4"/>
      <c r="AR346" s="4"/>
      <c r="AS346" s="4"/>
    </row>
    <row r="347" spans="1:45" ht="12.75" customHeight="1" x14ac:dyDescent="0.25">
      <c r="A347" s="4"/>
      <c r="B347" s="4"/>
      <c r="C347" s="212"/>
      <c r="D347" s="212"/>
      <c r="E347" s="212"/>
      <c r="F347" s="212"/>
      <c r="G347" s="212"/>
      <c r="H347" s="212"/>
      <c r="I347" s="212"/>
      <c r="J347" s="212"/>
      <c r="K347" s="487"/>
      <c r="L347" s="4"/>
      <c r="M347" s="4"/>
      <c r="N347" s="4"/>
      <c r="O347" s="4"/>
      <c r="P347" s="4"/>
      <c r="Q347" s="212"/>
      <c r="R347" s="395"/>
      <c r="S347" s="4"/>
      <c r="T347" s="4"/>
      <c r="U347" s="212"/>
      <c r="V347" s="212"/>
      <c r="W347" s="212"/>
      <c r="X347" s="4"/>
      <c r="Y347" s="4"/>
      <c r="Z347" s="4"/>
      <c r="AA347" s="4"/>
      <c r="AB347" s="395"/>
      <c r="AC347" s="213"/>
      <c r="AD347" s="395"/>
      <c r="AE347" s="409"/>
      <c r="AF347" s="4"/>
      <c r="AG347" s="4"/>
      <c r="AH347" s="4"/>
      <c r="AI347" s="212"/>
      <c r="AJ347" s="4"/>
      <c r="AK347" s="4"/>
      <c r="AL347" s="4"/>
      <c r="AM347" s="4"/>
      <c r="AN347" s="4"/>
      <c r="AO347" s="4"/>
      <c r="AP347" s="4"/>
      <c r="AQ347" s="4"/>
      <c r="AR347" s="4"/>
      <c r="AS347" s="4"/>
    </row>
    <row r="348" spans="1:45" ht="12.75" customHeight="1" x14ac:dyDescent="0.25">
      <c r="A348" s="4"/>
      <c r="B348" s="4"/>
      <c r="C348" s="212"/>
      <c r="D348" s="212"/>
      <c r="E348" s="212"/>
      <c r="F348" s="212"/>
      <c r="G348" s="212"/>
      <c r="H348" s="212"/>
      <c r="I348" s="212"/>
      <c r="J348" s="212"/>
      <c r="K348" s="487"/>
      <c r="L348" s="4"/>
      <c r="M348" s="4"/>
      <c r="N348" s="4"/>
      <c r="O348" s="4"/>
      <c r="P348" s="4"/>
      <c r="Q348" s="212"/>
      <c r="R348" s="395"/>
      <c r="S348" s="4"/>
      <c r="T348" s="4"/>
      <c r="U348" s="212"/>
      <c r="V348" s="212"/>
      <c r="W348" s="212"/>
      <c r="X348" s="4"/>
      <c r="Y348" s="4"/>
      <c r="Z348" s="4"/>
      <c r="AA348" s="4"/>
      <c r="AB348" s="395"/>
      <c r="AC348" s="213"/>
      <c r="AD348" s="395"/>
      <c r="AE348" s="409"/>
      <c r="AF348" s="4"/>
      <c r="AG348" s="4"/>
      <c r="AH348" s="4"/>
      <c r="AI348" s="212"/>
      <c r="AJ348" s="4"/>
      <c r="AK348" s="4"/>
      <c r="AL348" s="4"/>
      <c r="AM348" s="4"/>
      <c r="AN348" s="4"/>
      <c r="AO348" s="4"/>
      <c r="AP348" s="4"/>
      <c r="AQ348" s="4"/>
      <c r="AR348" s="4"/>
      <c r="AS348" s="4"/>
    </row>
    <row r="349" spans="1:45" ht="12.75" customHeight="1" x14ac:dyDescent="0.25">
      <c r="A349" s="4"/>
      <c r="B349" s="4"/>
      <c r="C349" s="212"/>
      <c r="D349" s="212"/>
      <c r="E349" s="212"/>
      <c r="F349" s="212"/>
      <c r="G349" s="212"/>
      <c r="H349" s="212"/>
      <c r="I349" s="212"/>
      <c r="J349" s="212"/>
      <c r="K349" s="487"/>
      <c r="L349" s="4"/>
      <c r="M349" s="4"/>
      <c r="N349" s="4"/>
      <c r="O349" s="4"/>
      <c r="P349" s="4"/>
      <c r="Q349" s="212"/>
      <c r="R349" s="395"/>
      <c r="S349" s="4"/>
      <c r="T349" s="4"/>
      <c r="U349" s="212"/>
      <c r="V349" s="212"/>
      <c r="W349" s="212"/>
      <c r="X349" s="4"/>
      <c r="Y349" s="4"/>
      <c r="Z349" s="4"/>
      <c r="AA349" s="4"/>
      <c r="AB349" s="395"/>
      <c r="AC349" s="213"/>
      <c r="AD349" s="395"/>
      <c r="AE349" s="409"/>
      <c r="AF349" s="4"/>
      <c r="AG349" s="4"/>
      <c r="AH349" s="4"/>
      <c r="AI349" s="212"/>
      <c r="AJ349" s="4"/>
      <c r="AK349" s="4"/>
      <c r="AL349" s="4"/>
      <c r="AM349" s="4"/>
      <c r="AN349" s="4"/>
      <c r="AO349" s="4"/>
      <c r="AP349" s="4"/>
      <c r="AQ349" s="4"/>
      <c r="AR349" s="4"/>
      <c r="AS349" s="4"/>
    </row>
    <row r="350" spans="1:45" ht="12.75" customHeight="1" x14ac:dyDescent="0.25">
      <c r="A350" s="4"/>
      <c r="B350" s="4"/>
      <c r="C350" s="212"/>
      <c r="D350" s="212"/>
      <c r="E350" s="212"/>
      <c r="F350" s="212"/>
      <c r="G350" s="212"/>
      <c r="H350" s="212"/>
      <c r="I350" s="212"/>
      <c r="J350" s="212"/>
      <c r="K350" s="487"/>
      <c r="L350" s="4"/>
      <c r="M350" s="4"/>
      <c r="N350" s="4"/>
      <c r="O350" s="4"/>
      <c r="P350" s="4"/>
      <c r="Q350" s="212"/>
      <c r="R350" s="395"/>
      <c r="S350" s="4"/>
      <c r="T350" s="4"/>
      <c r="U350" s="212"/>
      <c r="V350" s="212"/>
      <c r="W350" s="212"/>
      <c r="X350" s="4"/>
      <c r="Y350" s="4"/>
      <c r="Z350" s="4"/>
      <c r="AA350" s="4"/>
      <c r="AB350" s="395"/>
      <c r="AC350" s="213"/>
      <c r="AD350" s="395"/>
      <c r="AE350" s="409"/>
      <c r="AF350" s="4"/>
      <c r="AG350" s="4"/>
      <c r="AH350" s="4"/>
      <c r="AI350" s="212"/>
      <c r="AJ350" s="4"/>
      <c r="AK350" s="4"/>
      <c r="AL350" s="4"/>
      <c r="AM350" s="4"/>
      <c r="AN350" s="4"/>
      <c r="AO350" s="4"/>
      <c r="AP350" s="4"/>
      <c r="AQ350" s="4"/>
      <c r="AR350" s="4"/>
      <c r="AS350" s="4"/>
    </row>
    <row r="351" spans="1:45" ht="12.75" customHeight="1" x14ac:dyDescent="0.25">
      <c r="A351" s="4"/>
      <c r="B351" s="4"/>
      <c r="C351" s="212"/>
      <c r="D351" s="212"/>
      <c r="E351" s="212"/>
      <c r="F351" s="212"/>
      <c r="G351" s="212"/>
      <c r="H351" s="212"/>
      <c r="I351" s="212"/>
      <c r="J351" s="212"/>
      <c r="K351" s="487"/>
      <c r="L351" s="4"/>
      <c r="M351" s="4"/>
      <c r="N351" s="4"/>
      <c r="O351" s="4"/>
      <c r="P351" s="4"/>
      <c r="Q351" s="212"/>
      <c r="R351" s="395"/>
      <c r="S351" s="4"/>
      <c r="T351" s="4"/>
      <c r="U351" s="212"/>
      <c r="V351" s="212"/>
      <c r="W351" s="212"/>
      <c r="X351" s="4"/>
      <c r="Y351" s="4"/>
      <c r="Z351" s="4"/>
      <c r="AA351" s="4"/>
      <c r="AB351" s="395"/>
      <c r="AC351" s="213"/>
      <c r="AD351" s="395"/>
      <c r="AE351" s="409"/>
      <c r="AF351" s="4"/>
      <c r="AG351" s="4"/>
      <c r="AH351" s="4"/>
      <c r="AI351" s="212"/>
      <c r="AJ351" s="4"/>
      <c r="AK351" s="4"/>
      <c r="AL351" s="4"/>
      <c r="AM351" s="4"/>
      <c r="AN351" s="4"/>
      <c r="AO351" s="4"/>
      <c r="AP351" s="4"/>
      <c r="AQ351" s="4"/>
      <c r="AR351" s="4"/>
      <c r="AS351" s="4"/>
    </row>
    <row r="352" spans="1:45" ht="12.75" customHeight="1" x14ac:dyDescent="0.25">
      <c r="A352" s="4"/>
      <c r="B352" s="4"/>
      <c r="C352" s="212"/>
      <c r="D352" s="212"/>
      <c r="E352" s="212"/>
      <c r="F352" s="212"/>
      <c r="G352" s="212"/>
      <c r="H352" s="212"/>
      <c r="I352" s="212"/>
      <c r="J352" s="212"/>
      <c r="K352" s="487"/>
      <c r="L352" s="4"/>
      <c r="M352" s="4"/>
      <c r="N352" s="4"/>
      <c r="O352" s="4"/>
      <c r="P352" s="4"/>
      <c r="Q352" s="212"/>
      <c r="R352" s="395"/>
      <c r="S352" s="4"/>
      <c r="T352" s="4"/>
      <c r="U352" s="212"/>
      <c r="V352" s="212"/>
      <c r="W352" s="212"/>
      <c r="X352" s="4"/>
      <c r="Y352" s="4"/>
      <c r="Z352" s="4"/>
      <c r="AA352" s="4"/>
      <c r="AB352" s="395"/>
      <c r="AC352" s="213"/>
      <c r="AD352" s="395"/>
      <c r="AE352" s="409"/>
      <c r="AF352" s="4"/>
      <c r="AG352" s="4"/>
      <c r="AH352" s="4"/>
      <c r="AI352" s="212"/>
      <c r="AJ352" s="4"/>
      <c r="AK352" s="4"/>
      <c r="AL352" s="4"/>
      <c r="AM352" s="4"/>
      <c r="AN352" s="4"/>
      <c r="AO352" s="4"/>
      <c r="AP352" s="4"/>
      <c r="AQ352" s="4"/>
      <c r="AR352" s="4"/>
      <c r="AS352" s="4"/>
    </row>
    <row r="353" spans="1:45" ht="12.75" customHeight="1" x14ac:dyDescent="0.25">
      <c r="A353" s="4"/>
      <c r="B353" s="4"/>
      <c r="C353" s="212"/>
      <c r="D353" s="212"/>
      <c r="E353" s="212"/>
      <c r="F353" s="212"/>
      <c r="G353" s="212"/>
      <c r="H353" s="212"/>
      <c r="I353" s="212"/>
      <c r="J353" s="212"/>
      <c r="K353" s="487"/>
      <c r="L353" s="4"/>
      <c r="M353" s="4"/>
      <c r="N353" s="4"/>
      <c r="O353" s="4"/>
      <c r="P353" s="4"/>
      <c r="Q353" s="212"/>
      <c r="R353" s="395"/>
      <c r="S353" s="4"/>
      <c r="T353" s="4"/>
      <c r="U353" s="212"/>
      <c r="V353" s="212"/>
      <c r="W353" s="212"/>
      <c r="X353" s="4"/>
      <c r="Y353" s="4"/>
      <c r="Z353" s="4"/>
      <c r="AA353" s="4"/>
      <c r="AB353" s="395"/>
      <c r="AC353" s="213"/>
      <c r="AD353" s="395"/>
      <c r="AE353" s="409"/>
      <c r="AF353" s="4"/>
      <c r="AG353" s="4"/>
      <c r="AH353" s="4"/>
      <c r="AI353" s="212"/>
      <c r="AJ353" s="4"/>
      <c r="AK353" s="4"/>
      <c r="AL353" s="4"/>
      <c r="AM353" s="4"/>
      <c r="AN353" s="4"/>
      <c r="AO353" s="4"/>
      <c r="AP353" s="4"/>
      <c r="AQ353" s="4"/>
      <c r="AR353" s="4"/>
      <c r="AS353" s="4"/>
    </row>
    <row r="354" spans="1:45" ht="12.75" customHeight="1" x14ac:dyDescent="0.25">
      <c r="A354" s="4"/>
      <c r="B354" s="4"/>
      <c r="C354" s="212"/>
      <c r="D354" s="212"/>
      <c r="E354" s="212"/>
      <c r="F354" s="212"/>
      <c r="G354" s="212"/>
      <c r="H354" s="212"/>
      <c r="I354" s="212"/>
      <c r="J354" s="212"/>
      <c r="K354" s="487"/>
      <c r="L354" s="4"/>
      <c r="M354" s="4"/>
      <c r="N354" s="4"/>
      <c r="O354" s="4"/>
      <c r="P354" s="4"/>
      <c r="Q354" s="212"/>
      <c r="R354" s="395"/>
      <c r="S354" s="4"/>
      <c r="T354" s="4"/>
      <c r="U354" s="212"/>
      <c r="V354" s="212"/>
      <c r="W354" s="212"/>
      <c r="X354" s="4"/>
      <c r="Y354" s="4"/>
      <c r="Z354" s="4"/>
      <c r="AA354" s="4"/>
      <c r="AB354" s="395"/>
      <c r="AC354" s="213"/>
      <c r="AD354" s="395"/>
      <c r="AE354" s="409"/>
      <c r="AF354" s="4"/>
      <c r="AG354" s="4"/>
      <c r="AH354" s="4"/>
      <c r="AI354" s="212"/>
      <c r="AJ354" s="4"/>
      <c r="AK354" s="4"/>
      <c r="AL354" s="4"/>
      <c r="AM354" s="4"/>
      <c r="AN354" s="4"/>
      <c r="AO354" s="4"/>
      <c r="AP354" s="4"/>
      <c r="AQ354" s="4"/>
      <c r="AR354" s="4"/>
      <c r="AS354" s="4"/>
    </row>
    <row r="355" spans="1:45" ht="12.75" customHeight="1" x14ac:dyDescent="0.25">
      <c r="A355" s="4"/>
      <c r="B355" s="4"/>
      <c r="C355" s="212"/>
      <c r="D355" s="212"/>
      <c r="E355" s="212"/>
      <c r="F355" s="212"/>
      <c r="G355" s="212"/>
      <c r="H355" s="212"/>
      <c r="I355" s="212"/>
      <c r="J355" s="212"/>
      <c r="K355" s="487"/>
      <c r="L355" s="4"/>
      <c r="M355" s="4"/>
      <c r="N355" s="4"/>
      <c r="O355" s="4"/>
      <c r="P355" s="4"/>
      <c r="Q355" s="212"/>
      <c r="R355" s="395"/>
      <c r="S355" s="4"/>
      <c r="T355" s="4"/>
      <c r="U355" s="212"/>
      <c r="V355" s="212"/>
      <c r="W355" s="212"/>
      <c r="X355" s="4"/>
      <c r="Y355" s="4"/>
      <c r="Z355" s="4"/>
      <c r="AA355" s="4"/>
      <c r="AB355" s="395"/>
      <c r="AC355" s="213"/>
      <c r="AD355" s="395"/>
      <c r="AE355" s="409"/>
      <c r="AF355" s="4"/>
      <c r="AG355" s="4"/>
      <c r="AH355" s="4"/>
      <c r="AI355" s="212"/>
      <c r="AJ355" s="4"/>
      <c r="AK355" s="4"/>
      <c r="AL355" s="4"/>
      <c r="AM355" s="4"/>
      <c r="AN355" s="4"/>
      <c r="AO355" s="4"/>
      <c r="AP355" s="4"/>
      <c r="AQ355" s="4"/>
      <c r="AR355" s="4"/>
      <c r="AS355" s="4"/>
    </row>
    <row r="356" spans="1:45" ht="12.75" customHeight="1" x14ac:dyDescent="0.25">
      <c r="A356" s="4"/>
      <c r="B356" s="4"/>
      <c r="C356" s="212"/>
      <c r="D356" s="212"/>
      <c r="E356" s="212"/>
      <c r="F356" s="212"/>
      <c r="G356" s="212"/>
      <c r="H356" s="212"/>
      <c r="I356" s="212"/>
      <c r="J356" s="212"/>
      <c r="K356" s="487"/>
      <c r="L356" s="4"/>
      <c r="M356" s="4"/>
      <c r="N356" s="4"/>
      <c r="O356" s="4"/>
      <c r="P356" s="4"/>
      <c r="Q356" s="212"/>
      <c r="R356" s="395"/>
      <c r="S356" s="4"/>
      <c r="T356" s="4"/>
      <c r="U356" s="212"/>
      <c r="V356" s="212"/>
      <c r="W356" s="212"/>
      <c r="X356" s="4"/>
      <c r="Y356" s="4"/>
      <c r="Z356" s="4"/>
      <c r="AA356" s="4"/>
      <c r="AB356" s="395"/>
      <c r="AC356" s="213"/>
      <c r="AD356" s="395"/>
      <c r="AE356" s="409"/>
      <c r="AF356" s="4"/>
      <c r="AG356" s="4"/>
      <c r="AH356" s="4"/>
      <c r="AI356" s="212"/>
      <c r="AJ356" s="4"/>
      <c r="AK356" s="4"/>
      <c r="AL356" s="4"/>
      <c r="AM356" s="4"/>
      <c r="AN356" s="4"/>
      <c r="AO356" s="4"/>
      <c r="AP356" s="4"/>
      <c r="AQ356" s="4"/>
      <c r="AR356" s="4"/>
      <c r="AS356" s="4"/>
    </row>
    <row r="357" spans="1:45" ht="12.75" customHeight="1" x14ac:dyDescent="0.25">
      <c r="A357" s="4"/>
      <c r="B357" s="4"/>
      <c r="C357" s="212"/>
      <c r="D357" s="212"/>
      <c r="E357" s="212"/>
      <c r="F357" s="212"/>
      <c r="G357" s="212"/>
      <c r="H357" s="212"/>
      <c r="I357" s="212"/>
      <c r="J357" s="212"/>
      <c r="K357" s="487"/>
      <c r="L357" s="4"/>
      <c r="M357" s="4"/>
      <c r="N357" s="4"/>
      <c r="O357" s="4"/>
      <c r="P357" s="4"/>
      <c r="Q357" s="212"/>
      <c r="R357" s="395"/>
      <c r="S357" s="4"/>
      <c r="T357" s="4"/>
      <c r="U357" s="212"/>
      <c r="V357" s="212"/>
      <c r="W357" s="212"/>
      <c r="X357" s="4"/>
      <c r="Y357" s="4"/>
      <c r="Z357" s="4"/>
      <c r="AA357" s="4"/>
      <c r="AB357" s="395"/>
      <c r="AC357" s="213"/>
      <c r="AD357" s="395"/>
      <c r="AE357" s="409"/>
      <c r="AF357" s="4"/>
      <c r="AG357" s="4"/>
      <c r="AH357" s="4"/>
      <c r="AI357" s="212"/>
      <c r="AJ357" s="4"/>
      <c r="AK357" s="4"/>
      <c r="AL357" s="4"/>
      <c r="AM357" s="4"/>
      <c r="AN357" s="4"/>
      <c r="AO357" s="4"/>
      <c r="AP357" s="4"/>
      <c r="AQ357" s="4"/>
      <c r="AR357" s="4"/>
      <c r="AS357" s="4"/>
    </row>
    <row r="358" spans="1:45" ht="12.75" customHeight="1" x14ac:dyDescent="0.25">
      <c r="A358" s="4"/>
      <c r="B358" s="4"/>
      <c r="C358" s="212"/>
      <c r="D358" s="212"/>
      <c r="E358" s="212"/>
      <c r="F358" s="212"/>
      <c r="G358" s="212"/>
      <c r="H358" s="212"/>
      <c r="I358" s="212"/>
      <c r="J358" s="212"/>
      <c r="K358" s="487"/>
      <c r="L358" s="4"/>
      <c r="M358" s="4"/>
      <c r="N358" s="4"/>
      <c r="O358" s="4"/>
      <c r="P358" s="4"/>
      <c r="Q358" s="212"/>
      <c r="R358" s="395"/>
      <c r="S358" s="4"/>
      <c r="T358" s="4"/>
      <c r="U358" s="212"/>
      <c r="V358" s="212"/>
      <c r="W358" s="212"/>
      <c r="X358" s="4"/>
      <c r="Y358" s="4"/>
      <c r="Z358" s="4"/>
      <c r="AA358" s="4"/>
      <c r="AB358" s="395"/>
      <c r="AC358" s="213"/>
      <c r="AD358" s="395"/>
      <c r="AE358" s="409"/>
      <c r="AF358" s="4"/>
      <c r="AG358" s="4"/>
      <c r="AH358" s="4"/>
      <c r="AI358" s="212"/>
      <c r="AJ358" s="4"/>
      <c r="AK358" s="4"/>
      <c r="AL358" s="4"/>
      <c r="AM358" s="4"/>
      <c r="AN358" s="4"/>
      <c r="AO358" s="4"/>
      <c r="AP358" s="4"/>
      <c r="AQ358" s="4"/>
      <c r="AR358" s="4"/>
      <c r="AS358" s="4"/>
    </row>
    <row r="359" spans="1:45" ht="12.75" customHeight="1" x14ac:dyDescent="0.25">
      <c r="A359" s="4"/>
      <c r="B359" s="4"/>
      <c r="C359" s="212"/>
      <c r="D359" s="212"/>
      <c r="E359" s="212"/>
      <c r="F359" s="212"/>
      <c r="G359" s="212"/>
      <c r="H359" s="212"/>
      <c r="I359" s="212"/>
      <c r="J359" s="212"/>
      <c r="K359" s="487"/>
      <c r="L359" s="4"/>
      <c r="M359" s="4"/>
      <c r="N359" s="4"/>
      <c r="O359" s="4"/>
      <c r="P359" s="4"/>
      <c r="Q359" s="212"/>
      <c r="R359" s="395"/>
      <c r="S359" s="4"/>
      <c r="T359" s="4"/>
      <c r="U359" s="212"/>
      <c r="V359" s="212"/>
      <c r="W359" s="212"/>
      <c r="X359" s="4"/>
      <c r="Y359" s="4"/>
      <c r="Z359" s="4"/>
      <c r="AA359" s="4"/>
      <c r="AB359" s="395"/>
      <c r="AC359" s="213"/>
      <c r="AD359" s="395"/>
      <c r="AE359" s="409"/>
      <c r="AF359" s="4"/>
      <c r="AG359" s="4"/>
      <c r="AH359" s="4"/>
      <c r="AI359" s="212"/>
      <c r="AJ359" s="4"/>
      <c r="AK359" s="4"/>
      <c r="AL359" s="4"/>
      <c r="AM359" s="4"/>
      <c r="AN359" s="4"/>
      <c r="AO359" s="4"/>
      <c r="AP359" s="4"/>
      <c r="AQ359" s="4"/>
      <c r="AR359" s="4"/>
      <c r="AS359" s="4"/>
    </row>
    <row r="360" spans="1:45" ht="12.75" customHeight="1" x14ac:dyDescent="0.25">
      <c r="A360" s="4"/>
      <c r="B360" s="4"/>
      <c r="C360" s="212"/>
      <c r="D360" s="212"/>
      <c r="E360" s="212"/>
      <c r="F360" s="212"/>
      <c r="G360" s="212"/>
      <c r="H360" s="212"/>
      <c r="I360" s="212"/>
      <c r="J360" s="212"/>
      <c r="K360" s="487"/>
      <c r="L360" s="4"/>
      <c r="M360" s="4"/>
      <c r="N360" s="4"/>
      <c r="O360" s="4"/>
      <c r="P360" s="4"/>
      <c r="Q360" s="212"/>
      <c r="R360" s="395"/>
      <c r="S360" s="4"/>
      <c r="T360" s="4"/>
      <c r="U360" s="212"/>
      <c r="V360" s="212"/>
      <c r="W360" s="212"/>
      <c r="X360" s="4"/>
      <c r="Y360" s="4"/>
      <c r="Z360" s="4"/>
      <c r="AA360" s="4"/>
      <c r="AB360" s="395"/>
      <c r="AC360" s="213"/>
      <c r="AD360" s="395"/>
      <c r="AE360" s="409"/>
      <c r="AF360" s="4"/>
      <c r="AG360" s="4"/>
      <c r="AH360" s="4"/>
      <c r="AI360" s="212"/>
      <c r="AJ360" s="4"/>
      <c r="AK360" s="4"/>
      <c r="AL360" s="4"/>
      <c r="AM360" s="4"/>
      <c r="AN360" s="4"/>
      <c r="AO360" s="4"/>
      <c r="AP360" s="4"/>
      <c r="AQ360" s="4"/>
      <c r="AR360" s="4"/>
      <c r="AS360" s="4"/>
    </row>
    <row r="361" spans="1:45" ht="12.75" customHeight="1" x14ac:dyDescent="0.25">
      <c r="A361" s="4"/>
      <c r="B361" s="4"/>
      <c r="C361" s="212"/>
      <c r="D361" s="212"/>
      <c r="E361" s="212"/>
      <c r="F361" s="212"/>
      <c r="G361" s="212"/>
      <c r="H361" s="212"/>
      <c r="I361" s="212"/>
      <c r="J361" s="212"/>
      <c r="K361" s="487"/>
      <c r="L361" s="4"/>
      <c r="M361" s="4"/>
      <c r="N361" s="4"/>
      <c r="O361" s="4"/>
      <c r="P361" s="4"/>
      <c r="Q361" s="212"/>
      <c r="R361" s="395"/>
      <c r="S361" s="4"/>
      <c r="T361" s="4"/>
      <c r="U361" s="212"/>
      <c r="V361" s="212"/>
      <c r="W361" s="212"/>
      <c r="X361" s="4"/>
      <c r="Y361" s="4"/>
      <c r="Z361" s="4"/>
      <c r="AA361" s="4"/>
      <c r="AB361" s="395"/>
      <c r="AC361" s="213"/>
      <c r="AD361" s="395"/>
      <c r="AE361" s="409"/>
      <c r="AF361" s="4"/>
      <c r="AG361" s="4"/>
      <c r="AH361" s="4"/>
      <c r="AI361" s="212"/>
      <c r="AJ361" s="4"/>
      <c r="AK361" s="4"/>
      <c r="AL361" s="4"/>
      <c r="AM361" s="4"/>
      <c r="AN361" s="4"/>
      <c r="AO361" s="4"/>
      <c r="AP361" s="4"/>
      <c r="AQ361" s="4"/>
      <c r="AR361" s="4"/>
      <c r="AS361" s="4"/>
    </row>
    <row r="362" spans="1:45" ht="12.75" customHeight="1" x14ac:dyDescent="0.25">
      <c r="A362" s="4"/>
      <c r="B362" s="4"/>
      <c r="C362" s="212"/>
      <c r="D362" s="212"/>
      <c r="E362" s="212"/>
      <c r="F362" s="212"/>
      <c r="G362" s="212"/>
      <c r="H362" s="212"/>
      <c r="I362" s="212"/>
      <c r="J362" s="212"/>
      <c r="K362" s="487"/>
      <c r="L362" s="4"/>
      <c r="M362" s="4"/>
      <c r="N362" s="4"/>
      <c r="O362" s="4"/>
      <c r="P362" s="4"/>
      <c r="Q362" s="212"/>
      <c r="R362" s="395"/>
      <c r="S362" s="4"/>
      <c r="T362" s="4"/>
      <c r="U362" s="212"/>
      <c r="V362" s="212"/>
      <c r="W362" s="212"/>
      <c r="X362" s="4"/>
      <c r="Y362" s="4"/>
      <c r="Z362" s="4"/>
      <c r="AA362" s="4"/>
      <c r="AB362" s="395"/>
      <c r="AC362" s="213"/>
      <c r="AD362" s="395"/>
      <c r="AE362" s="409"/>
      <c r="AF362" s="4"/>
      <c r="AG362" s="4"/>
      <c r="AH362" s="4"/>
      <c r="AI362" s="212"/>
      <c r="AJ362" s="4"/>
      <c r="AK362" s="4"/>
      <c r="AL362" s="4"/>
      <c r="AM362" s="4"/>
      <c r="AN362" s="4"/>
      <c r="AO362" s="4"/>
      <c r="AP362" s="4"/>
      <c r="AQ362" s="4"/>
      <c r="AR362" s="4"/>
      <c r="AS362" s="4"/>
    </row>
    <row r="363" spans="1:45" ht="12.75" customHeight="1" x14ac:dyDescent="0.25">
      <c r="A363" s="4"/>
      <c r="B363" s="4"/>
      <c r="C363" s="212"/>
      <c r="D363" s="212"/>
      <c r="E363" s="212"/>
      <c r="F363" s="212"/>
      <c r="G363" s="212"/>
      <c r="H363" s="212"/>
      <c r="I363" s="212"/>
      <c r="J363" s="212"/>
      <c r="K363" s="487"/>
      <c r="L363" s="4"/>
      <c r="M363" s="4"/>
      <c r="N363" s="4"/>
      <c r="O363" s="4"/>
      <c r="P363" s="4"/>
      <c r="Q363" s="212"/>
      <c r="R363" s="395"/>
      <c r="S363" s="4"/>
      <c r="T363" s="4"/>
      <c r="U363" s="212"/>
      <c r="V363" s="212"/>
      <c r="W363" s="212"/>
      <c r="X363" s="4"/>
      <c r="Y363" s="4"/>
      <c r="Z363" s="4"/>
      <c r="AA363" s="4"/>
      <c r="AB363" s="395"/>
      <c r="AC363" s="213"/>
      <c r="AD363" s="395"/>
      <c r="AE363" s="409"/>
      <c r="AF363" s="4"/>
      <c r="AG363" s="4"/>
      <c r="AH363" s="4"/>
      <c r="AI363" s="212"/>
      <c r="AJ363" s="4"/>
      <c r="AK363" s="4"/>
      <c r="AL363" s="4"/>
      <c r="AM363" s="4"/>
      <c r="AN363" s="4"/>
      <c r="AO363" s="4"/>
      <c r="AP363" s="4"/>
      <c r="AQ363" s="4"/>
      <c r="AR363" s="4"/>
      <c r="AS363" s="4"/>
    </row>
    <row r="364" spans="1:45" ht="12.75" customHeight="1" x14ac:dyDescent="0.25">
      <c r="A364" s="4"/>
      <c r="B364" s="4"/>
      <c r="C364" s="212"/>
      <c r="D364" s="212"/>
      <c r="E364" s="212"/>
      <c r="F364" s="212"/>
      <c r="G364" s="212"/>
      <c r="H364" s="212"/>
      <c r="I364" s="212"/>
      <c r="J364" s="212"/>
      <c r="K364" s="487"/>
      <c r="L364" s="4"/>
      <c r="M364" s="4"/>
      <c r="N364" s="4"/>
      <c r="O364" s="4"/>
      <c r="P364" s="4"/>
      <c r="Q364" s="212"/>
      <c r="R364" s="395"/>
      <c r="S364" s="4"/>
      <c r="T364" s="4"/>
      <c r="U364" s="212"/>
      <c r="V364" s="212"/>
      <c r="W364" s="212"/>
      <c r="X364" s="4"/>
      <c r="Y364" s="4"/>
      <c r="Z364" s="4"/>
      <c r="AA364" s="4"/>
      <c r="AB364" s="395"/>
      <c r="AC364" s="213"/>
      <c r="AD364" s="395"/>
      <c r="AE364" s="409"/>
      <c r="AF364" s="4"/>
      <c r="AG364" s="4"/>
      <c r="AH364" s="4"/>
      <c r="AI364" s="212"/>
      <c r="AJ364" s="4"/>
      <c r="AK364" s="4"/>
      <c r="AL364" s="4"/>
      <c r="AM364" s="4"/>
      <c r="AN364" s="4"/>
      <c r="AO364" s="4"/>
      <c r="AP364" s="4"/>
      <c r="AQ364" s="4"/>
      <c r="AR364" s="4"/>
      <c r="AS364" s="4"/>
    </row>
    <row r="365" spans="1:45" ht="12.75" customHeight="1" x14ac:dyDescent="0.25">
      <c r="A365" s="4"/>
      <c r="B365" s="4"/>
      <c r="C365" s="212"/>
      <c r="D365" s="212"/>
      <c r="E365" s="212"/>
      <c r="F365" s="212"/>
      <c r="G365" s="212"/>
      <c r="H365" s="212"/>
      <c r="I365" s="212"/>
      <c r="J365" s="212"/>
      <c r="K365" s="487"/>
      <c r="L365" s="4"/>
      <c r="M365" s="4"/>
      <c r="N365" s="4"/>
      <c r="O365" s="4"/>
      <c r="P365" s="4"/>
      <c r="Q365" s="212"/>
      <c r="R365" s="395"/>
      <c r="S365" s="4"/>
      <c r="T365" s="4"/>
      <c r="U365" s="212"/>
      <c r="V365" s="212"/>
      <c r="W365" s="212"/>
      <c r="X365" s="4"/>
      <c r="Y365" s="4"/>
      <c r="Z365" s="4"/>
      <c r="AA365" s="4"/>
      <c r="AB365" s="395"/>
      <c r="AC365" s="213"/>
      <c r="AD365" s="395"/>
      <c r="AE365" s="409"/>
      <c r="AF365" s="4"/>
      <c r="AG365" s="4"/>
      <c r="AH365" s="4"/>
      <c r="AI365" s="212"/>
      <c r="AJ365" s="4"/>
      <c r="AK365" s="4"/>
      <c r="AL365" s="4"/>
      <c r="AM365" s="4"/>
      <c r="AN365" s="4"/>
      <c r="AO365" s="4"/>
      <c r="AP365" s="4"/>
      <c r="AQ365" s="4"/>
      <c r="AR365" s="4"/>
      <c r="AS365" s="4"/>
    </row>
    <row r="366" spans="1:45" ht="12.75" customHeight="1" x14ac:dyDescent="0.25">
      <c r="A366" s="4"/>
      <c r="B366" s="4"/>
      <c r="C366" s="212"/>
      <c r="D366" s="212"/>
      <c r="E366" s="212"/>
      <c r="F366" s="212"/>
      <c r="G366" s="212"/>
      <c r="H366" s="212"/>
      <c r="I366" s="212"/>
      <c r="J366" s="212"/>
      <c r="K366" s="487"/>
      <c r="L366" s="4"/>
      <c r="M366" s="4"/>
      <c r="N366" s="4"/>
      <c r="O366" s="4"/>
      <c r="P366" s="4"/>
      <c r="Q366" s="212"/>
      <c r="R366" s="395"/>
      <c r="S366" s="4"/>
      <c r="T366" s="4"/>
      <c r="U366" s="212"/>
      <c r="V366" s="212"/>
      <c r="W366" s="212"/>
      <c r="X366" s="4"/>
      <c r="Y366" s="4"/>
      <c r="Z366" s="4"/>
      <c r="AA366" s="4"/>
      <c r="AB366" s="395"/>
      <c r="AC366" s="213"/>
      <c r="AD366" s="395"/>
      <c r="AE366" s="409"/>
      <c r="AF366" s="4"/>
      <c r="AG366" s="4"/>
      <c r="AH366" s="4"/>
      <c r="AI366" s="212"/>
      <c r="AJ366" s="4"/>
      <c r="AK366" s="4"/>
      <c r="AL366" s="4"/>
      <c r="AM366" s="4"/>
      <c r="AN366" s="4"/>
      <c r="AO366" s="4"/>
      <c r="AP366" s="4"/>
      <c r="AQ366" s="4"/>
      <c r="AR366" s="4"/>
      <c r="AS366" s="4"/>
    </row>
    <row r="367" spans="1:45" ht="12.75" customHeight="1" x14ac:dyDescent="0.25">
      <c r="A367" s="4"/>
      <c r="B367" s="4"/>
      <c r="C367" s="212"/>
      <c r="D367" s="212"/>
      <c r="E367" s="212"/>
      <c r="F367" s="212"/>
      <c r="G367" s="212"/>
      <c r="H367" s="212"/>
      <c r="I367" s="212"/>
      <c r="J367" s="212"/>
      <c r="K367" s="487"/>
      <c r="L367" s="4"/>
      <c r="M367" s="4"/>
      <c r="N367" s="4"/>
      <c r="O367" s="4"/>
      <c r="P367" s="4"/>
      <c r="Q367" s="212"/>
      <c r="R367" s="395"/>
      <c r="S367" s="4"/>
      <c r="T367" s="4"/>
      <c r="U367" s="212"/>
      <c r="V367" s="212"/>
      <c r="W367" s="212"/>
      <c r="X367" s="4"/>
      <c r="Y367" s="4"/>
      <c r="Z367" s="4"/>
      <c r="AA367" s="4"/>
      <c r="AB367" s="395"/>
      <c r="AC367" s="213"/>
      <c r="AD367" s="395"/>
      <c r="AE367" s="409"/>
      <c r="AF367" s="4"/>
      <c r="AG367" s="4"/>
      <c r="AH367" s="4"/>
      <c r="AI367" s="212"/>
      <c r="AJ367" s="4"/>
      <c r="AK367" s="4"/>
      <c r="AL367" s="4"/>
      <c r="AM367" s="4"/>
      <c r="AN367" s="4"/>
      <c r="AO367" s="4"/>
      <c r="AP367" s="4"/>
      <c r="AQ367" s="4"/>
      <c r="AR367" s="4"/>
      <c r="AS367" s="4"/>
    </row>
    <row r="368" spans="1:45" ht="12.75" customHeight="1" x14ac:dyDescent="0.25">
      <c r="A368" s="4"/>
      <c r="B368" s="4"/>
      <c r="C368" s="212"/>
      <c r="D368" s="212"/>
      <c r="E368" s="212"/>
      <c r="F368" s="212"/>
      <c r="G368" s="212"/>
      <c r="H368" s="212"/>
      <c r="I368" s="212"/>
      <c r="J368" s="212"/>
      <c r="K368" s="487"/>
      <c r="L368" s="4"/>
      <c r="M368" s="4"/>
      <c r="N368" s="4"/>
      <c r="O368" s="4"/>
      <c r="P368" s="4"/>
      <c r="Q368" s="212"/>
      <c r="R368" s="395"/>
      <c r="S368" s="4"/>
      <c r="T368" s="4"/>
      <c r="U368" s="212"/>
      <c r="V368" s="212"/>
      <c r="W368" s="212"/>
      <c r="X368" s="4"/>
      <c r="Y368" s="4"/>
      <c r="Z368" s="4"/>
      <c r="AA368" s="4"/>
      <c r="AB368" s="395"/>
      <c r="AC368" s="213"/>
      <c r="AD368" s="395"/>
      <c r="AE368" s="409"/>
      <c r="AF368" s="4"/>
      <c r="AG368" s="4"/>
      <c r="AH368" s="4"/>
      <c r="AI368" s="212"/>
      <c r="AJ368" s="4"/>
      <c r="AK368" s="4"/>
      <c r="AL368" s="4"/>
      <c r="AM368" s="4"/>
      <c r="AN368" s="4"/>
      <c r="AO368" s="4"/>
      <c r="AP368" s="4"/>
      <c r="AQ368" s="4"/>
      <c r="AR368" s="4"/>
      <c r="AS368" s="4"/>
    </row>
    <row r="369" spans="1:45" ht="12.75" customHeight="1" x14ac:dyDescent="0.25">
      <c r="A369" s="4"/>
      <c r="B369" s="4"/>
      <c r="C369" s="212"/>
      <c r="D369" s="212"/>
      <c r="E369" s="212"/>
      <c r="F369" s="212"/>
      <c r="G369" s="212"/>
      <c r="H369" s="212"/>
      <c r="I369" s="212"/>
      <c r="J369" s="212"/>
      <c r="K369" s="487"/>
      <c r="L369" s="4"/>
      <c r="M369" s="4"/>
      <c r="N369" s="4"/>
      <c r="O369" s="4"/>
      <c r="P369" s="4"/>
      <c r="Q369" s="212"/>
      <c r="R369" s="395"/>
      <c r="S369" s="4"/>
      <c r="T369" s="4"/>
      <c r="U369" s="212"/>
      <c r="V369" s="212"/>
      <c r="W369" s="212"/>
      <c r="X369" s="4"/>
      <c r="Y369" s="4"/>
      <c r="Z369" s="4"/>
      <c r="AA369" s="4"/>
      <c r="AB369" s="395"/>
      <c r="AC369" s="213"/>
      <c r="AD369" s="395"/>
      <c r="AE369" s="409"/>
      <c r="AF369" s="4"/>
      <c r="AG369" s="4"/>
      <c r="AH369" s="4"/>
      <c r="AI369" s="212"/>
      <c r="AJ369" s="4"/>
      <c r="AK369" s="4"/>
      <c r="AL369" s="4"/>
      <c r="AM369" s="4"/>
      <c r="AN369" s="4"/>
      <c r="AO369" s="4"/>
      <c r="AP369" s="4"/>
      <c r="AQ369" s="4"/>
      <c r="AR369" s="4"/>
      <c r="AS369" s="4"/>
    </row>
    <row r="370" spans="1:45" ht="12.75" customHeight="1" x14ac:dyDescent="0.25">
      <c r="A370" s="4"/>
      <c r="B370" s="4"/>
      <c r="C370" s="212"/>
      <c r="D370" s="212"/>
      <c r="E370" s="212"/>
      <c r="F370" s="212"/>
      <c r="G370" s="212"/>
      <c r="H370" s="212"/>
      <c r="I370" s="212"/>
      <c r="J370" s="212"/>
      <c r="K370" s="487"/>
      <c r="L370" s="4"/>
      <c r="M370" s="4"/>
      <c r="N370" s="4"/>
      <c r="O370" s="4"/>
      <c r="P370" s="4"/>
      <c r="Q370" s="212"/>
      <c r="R370" s="395"/>
      <c r="S370" s="4"/>
      <c r="T370" s="4"/>
      <c r="U370" s="212"/>
      <c r="V370" s="212"/>
      <c r="W370" s="212"/>
      <c r="X370" s="4"/>
      <c r="Y370" s="4"/>
      <c r="Z370" s="4"/>
      <c r="AA370" s="4"/>
      <c r="AB370" s="395"/>
      <c r="AC370" s="213"/>
      <c r="AD370" s="395"/>
      <c r="AE370" s="409"/>
      <c r="AF370" s="4"/>
      <c r="AG370" s="4"/>
      <c r="AH370" s="4"/>
      <c r="AI370" s="212"/>
      <c r="AJ370" s="4"/>
      <c r="AK370" s="4"/>
      <c r="AL370" s="4"/>
      <c r="AM370" s="4"/>
      <c r="AN370" s="4"/>
      <c r="AO370" s="4"/>
      <c r="AP370" s="4"/>
      <c r="AQ370" s="4"/>
      <c r="AR370" s="4"/>
      <c r="AS370" s="4"/>
    </row>
    <row r="371" spans="1:45" ht="12.75" customHeight="1" x14ac:dyDescent="0.25">
      <c r="A371" s="4"/>
      <c r="B371" s="4"/>
      <c r="C371" s="212"/>
      <c r="D371" s="212"/>
      <c r="E371" s="212"/>
      <c r="F371" s="212"/>
      <c r="G371" s="212"/>
      <c r="H371" s="212"/>
      <c r="I371" s="212"/>
      <c r="J371" s="212"/>
      <c r="K371" s="487"/>
      <c r="L371" s="4"/>
      <c r="M371" s="4"/>
      <c r="N371" s="4"/>
      <c r="O371" s="4"/>
      <c r="P371" s="4"/>
      <c r="Q371" s="212"/>
      <c r="R371" s="395"/>
      <c r="S371" s="4"/>
      <c r="T371" s="4"/>
      <c r="U371" s="212"/>
      <c r="V371" s="212"/>
      <c r="W371" s="212"/>
      <c r="X371" s="4"/>
      <c r="Y371" s="4"/>
      <c r="Z371" s="4"/>
      <c r="AA371" s="4"/>
      <c r="AB371" s="395"/>
      <c r="AC371" s="213"/>
      <c r="AD371" s="395"/>
      <c r="AE371" s="409"/>
      <c r="AF371" s="4"/>
      <c r="AG371" s="4"/>
      <c r="AH371" s="4"/>
      <c r="AI371" s="212"/>
      <c r="AJ371" s="4"/>
      <c r="AK371" s="4"/>
      <c r="AL371" s="4"/>
      <c r="AM371" s="4"/>
      <c r="AN371" s="4"/>
      <c r="AO371" s="4"/>
      <c r="AP371" s="4"/>
      <c r="AQ371" s="4"/>
      <c r="AR371" s="4"/>
      <c r="AS371" s="4"/>
    </row>
    <row r="372" spans="1:45" ht="12.75" customHeight="1" x14ac:dyDescent="0.25">
      <c r="A372" s="4"/>
      <c r="B372" s="4"/>
      <c r="C372" s="212"/>
      <c r="D372" s="212"/>
      <c r="E372" s="212"/>
      <c r="F372" s="212"/>
      <c r="G372" s="212"/>
      <c r="H372" s="212"/>
      <c r="I372" s="212"/>
      <c r="J372" s="212"/>
      <c r="K372" s="487"/>
      <c r="L372" s="4"/>
      <c r="M372" s="4"/>
      <c r="N372" s="4"/>
      <c r="O372" s="4"/>
      <c r="P372" s="4"/>
      <c r="Q372" s="212"/>
      <c r="R372" s="395"/>
      <c r="S372" s="4"/>
      <c r="T372" s="4"/>
      <c r="U372" s="212"/>
      <c r="V372" s="212"/>
      <c r="W372" s="212"/>
      <c r="X372" s="4"/>
      <c r="Y372" s="4"/>
      <c r="Z372" s="4"/>
      <c r="AA372" s="4"/>
      <c r="AB372" s="395"/>
      <c r="AC372" s="213"/>
      <c r="AD372" s="395"/>
      <c r="AE372" s="409"/>
      <c r="AF372" s="4"/>
      <c r="AG372" s="4"/>
      <c r="AH372" s="4"/>
      <c r="AI372" s="212"/>
      <c r="AJ372" s="4"/>
      <c r="AK372" s="4"/>
      <c r="AL372" s="4"/>
      <c r="AM372" s="4"/>
      <c r="AN372" s="4"/>
      <c r="AO372" s="4"/>
      <c r="AP372" s="4"/>
      <c r="AQ372" s="4"/>
      <c r="AR372" s="4"/>
      <c r="AS372" s="4"/>
    </row>
    <row r="373" spans="1:45" ht="12.75" customHeight="1" x14ac:dyDescent="0.25">
      <c r="A373" s="4"/>
      <c r="B373" s="4"/>
      <c r="C373" s="212"/>
      <c r="D373" s="212"/>
      <c r="E373" s="212"/>
      <c r="F373" s="212"/>
      <c r="G373" s="212"/>
      <c r="H373" s="212"/>
      <c r="I373" s="212"/>
      <c r="J373" s="212"/>
      <c r="K373" s="487"/>
      <c r="L373" s="4"/>
      <c r="M373" s="4"/>
      <c r="N373" s="4"/>
      <c r="O373" s="4"/>
      <c r="P373" s="4"/>
      <c r="Q373" s="212"/>
      <c r="R373" s="395"/>
      <c r="S373" s="4"/>
      <c r="T373" s="4"/>
      <c r="U373" s="212"/>
      <c r="V373" s="212"/>
      <c r="W373" s="212"/>
      <c r="X373" s="4"/>
      <c r="Y373" s="4"/>
      <c r="Z373" s="4"/>
      <c r="AA373" s="4"/>
      <c r="AB373" s="395"/>
      <c r="AC373" s="213"/>
      <c r="AD373" s="395"/>
      <c r="AE373" s="409"/>
      <c r="AF373" s="4"/>
      <c r="AG373" s="4"/>
      <c r="AH373" s="4"/>
      <c r="AI373" s="212"/>
      <c r="AJ373" s="4"/>
      <c r="AK373" s="4"/>
      <c r="AL373" s="4"/>
      <c r="AM373" s="4"/>
      <c r="AN373" s="4"/>
      <c r="AO373" s="4"/>
      <c r="AP373" s="4"/>
      <c r="AQ373" s="4"/>
      <c r="AR373" s="4"/>
      <c r="AS373" s="4"/>
    </row>
    <row r="374" spans="1:45" ht="12.75" customHeight="1" x14ac:dyDescent="0.25">
      <c r="A374" s="4"/>
      <c r="B374" s="4"/>
      <c r="C374" s="212"/>
      <c r="D374" s="212"/>
      <c r="E374" s="212"/>
      <c r="F374" s="212"/>
      <c r="G374" s="212"/>
      <c r="H374" s="212"/>
      <c r="I374" s="212"/>
      <c r="J374" s="212"/>
      <c r="K374" s="487"/>
      <c r="L374" s="4"/>
      <c r="M374" s="4"/>
      <c r="N374" s="4"/>
      <c r="O374" s="4"/>
      <c r="P374" s="4"/>
      <c r="Q374" s="212"/>
      <c r="R374" s="395"/>
      <c r="S374" s="4"/>
      <c r="T374" s="4"/>
      <c r="U374" s="212"/>
      <c r="V374" s="212"/>
      <c r="W374" s="212"/>
      <c r="X374" s="4"/>
      <c r="Y374" s="4"/>
      <c r="Z374" s="4"/>
      <c r="AA374" s="4"/>
      <c r="AB374" s="395"/>
      <c r="AC374" s="213"/>
      <c r="AD374" s="395"/>
      <c r="AE374" s="409"/>
      <c r="AF374" s="4"/>
      <c r="AG374" s="4"/>
      <c r="AH374" s="4"/>
      <c r="AI374" s="212"/>
      <c r="AJ374" s="4"/>
      <c r="AK374" s="4"/>
      <c r="AL374" s="4"/>
      <c r="AM374" s="4"/>
      <c r="AN374" s="4"/>
      <c r="AO374" s="4"/>
      <c r="AP374" s="4"/>
      <c r="AQ374" s="4"/>
      <c r="AR374" s="4"/>
      <c r="AS374" s="4"/>
    </row>
    <row r="375" spans="1:45" ht="12.75" customHeight="1" x14ac:dyDescent="0.25">
      <c r="A375" s="4"/>
      <c r="B375" s="4"/>
      <c r="C375" s="212"/>
      <c r="D375" s="212"/>
      <c r="E375" s="212"/>
      <c r="F375" s="212"/>
      <c r="G375" s="212"/>
      <c r="H375" s="212"/>
      <c r="I375" s="212"/>
      <c r="J375" s="212"/>
      <c r="K375" s="487"/>
      <c r="L375" s="4"/>
      <c r="M375" s="4"/>
      <c r="N375" s="4"/>
      <c r="O375" s="4"/>
      <c r="P375" s="4"/>
      <c r="Q375" s="212"/>
      <c r="R375" s="395"/>
      <c r="S375" s="4"/>
      <c r="T375" s="4"/>
      <c r="U375" s="212"/>
      <c r="V375" s="212"/>
      <c r="W375" s="212"/>
      <c r="X375" s="4"/>
      <c r="Y375" s="4"/>
      <c r="Z375" s="4"/>
      <c r="AA375" s="4"/>
      <c r="AB375" s="395"/>
      <c r="AC375" s="213"/>
      <c r="AD375" s="395"/>
      <c r="AE375" s="409"/>
      <c r="AF375" s="4"/>
      <c r="AG375" s="4"/>
      <c r="AH375" s="4"/>
      <c r="AI375" s="212"/>
      <c r="AJ375" s="4"/>
      <c r="AK375" s="4"/>
      <c r="AL375" s="4"/>
      <c r="AM375" s="4"/>
      <c r="AN375" s="4"/>
      <c r="AO375" s="4"/>
      <c r="AP375" s="4"/>
      <c r="AQ375" s="4"/>
      <c r="AR375" s="4"/>
      <c r="AS375" s="4"/>
    </row>
    <row r="376" spans="1:45" ht="12.75" customHeight="1" x14ac:dyDescent="0.25">
      <c r="A376" s="4"/>
      <c r="B376" s="4"/>
      <c r="C376" s="212"/>
      <c r="D376" s="212"/>
      <c r="E376" s="212"/>
      <c r="F376" s="212"/>
      <c r="G376" s="212"/>
      <c r="H376" s="212"/>
      <c r="I376" s="212"/>
      <c r="J376" s="212"/>
      <c r="K376" s="487"/>
      <c r="L376" s="4"/>
      <c r="M376" s="4"/>
      <c r="N376" s="4"/>
      <c r="O376" s="4"/>
      <c r="P376" s="4"/>
      <c r="Q376" s="212"/>
      <c r="R376" s="395"/>
      <c r="S376" s="4"/>
      <c r="T376" s="4"/>
      <c r="U376" s="212"/>
      <c r="V376" s="212"/>
      <c r="W376" s="212"/>
      <c r="X376" s="4"/>
      <c r="Y376" s="4"/>
      <c r="Z376" s="4"/>
      <c r="AA376" s="4"/>
      <c r="AB376" s="395"/>
      <c r="AC376" s="213"/>
      <c r="AD376" s="395"/>
      <c r="AE376" s="409"/>
      <c r="AF376" s="4"/>
      <c r="AG376" s="4"/>
      <c r="AH376" s="4"/>
      <c r="AI376" s="212"/>
      <c r="AJ376" s="4"/>
      <c r="AK376" s="4"/>
      <c r="AL376" s="4"/>
      <c r="AM376" s="4"/>
      <c r="AN376" s="4"/>
      <c r="AO376" s="4"/>
      <c r="AP376" s="4"/>
      <c r="AQ376" s="4"/>
      <c r="AR376" s="4"/>
      <c r="AS376" s="4"/>
    </row>
    <row r="377" spans="1:45" ht="12.75" customHeight="1" x14ac:dyDescent="0.25">
      <c r="A377" s="4"/>
      <c r="B377" s="4"/>
      <c r="C377" s="212"/>
      <c r="D377" s="212"/>
      <c r="E377" s="212"/>
      <c r="F377" s="212"/>
      <c r="G377" s="212"/>
      <c r="H377" s="212"/>
      <c r="I377" s="212"/>
      <c r="J377" s="212"/>
      <c r="K377" s="487"/>
      <c r="L377" s="4"/>
      <c r="M377" s="4"/>
      <c r="N377" s="4"/>
      <c r="O377" s="4"/>
      <c r="P377" s="4"/>
      <c r="Q377" s="212"/>
      <c r="R377" s="395"/>
      <c r="S377" s="4"/>
      <c r="T377" s="4"/>
      <c r="U377" s="212"/>
      <c r="V377" s="212"/>
      <c r="W377" s="212"/>
      <c r="X377" s="4"/>
      <c r="Y377" s="4"/>
      <c r="Z377" s="4"/>
      <c r="AA377" s="4"/>
      <c r="AB377" s="395"/>
      <c r="AC377" s="213"/>
      <c r="AD377" s="395"/>
      <c r="AE377" s="409"/>
      <c r="AF377" s="4"/>
      <c r="AG377" s="4"/>
      <c r="AH377" s="4"/>
      <c r="AI377" s="212"/>
      <c r="AJ377" s="4"/>
      <c r="AK377" s="4"/>
      <c r="AL377" s="4"/>
      <c r="AM377" s="4"/>
      <c r="AN377" s="4"/>
      <c r="AO377" s="4"/>
      <c r="AP377" s="4"/>
      <c r="AQ377" s="4"/>
      <c r="AR377" s="4"/>
      <c r="AS377" s="4"/>
    </row>
    <row r="378" spans="1:45" ht="12.75" customHeight="1" x14ac:dyDescent="0.25">
      <c r="A378" s="4"/>
      <c r="B378" s="4"/>
      <c r="C378" s="212"/>
      <c r="D378" s="212"/>
      <c r="E378" s="212"/>
      <c r="F378" s="212"/>
      <c r="G378" s="212"/>
      <c r="H378" s="212"/>
      <c r="I378" s="212"/>
      <c r="J378" s="212"/>
      <c r="K378" s="487"/>
      <c r="L378" s="4"/>
      <c r="M378" s="4"/>
      <c r="N378" s="4"/>
      <c r="O378" s="4"/>
      <c r="P378" s="4"/>
      <c r="Q378" s="212"/>
      <c r="R378" s="395"/>
      <c r="S378" s="4"/>
      <c r="T378" s="4"/>
      <c r="U378" s="212"/>
      <c r="V378" s="212"/>
      <c r="W378" s="212"/>
      <c r="X378" s="4"/>
      <c r="Y378" s="4"/>
      <c r="Z378" s="4"/>
      <c r="AA378" s="4"/>
      <c r="AB378" s="395"/>
      <c r="AC378" s="213"/>
      <c r="AD378" s="395"/>
      <c r="AE378" s="409"/>
      <c r="AF378" s="4"/>
      <c r="AG378" s="4"/>
      <c r="AH378" s="4"/>
      <c r="AI378" s="212"/>
      <c r="AJ378" s="4"/>
      <c r="AK378" s="4"/>
      <c r="AL378" s="4"/>
      <c r="AM378" s="4"/>
      <c r="AN378" s="4"/>
      <c r="AO378" s="4"/>
      <c r="AP378" s="4"/>
      <c r="AQ378" s="4"/>
      <c r="AR378" s="4"/>
      <c r="AS378" s="4"/>
    </row>
    <row r="379" spans="1:45" ht="12.75" customHeight="1" x14ac:dyDescent="0.25">
      <c r="A379" s="4"/>
      <c r="B379" s="4"/>
      <c r="C379" s="212"/>
      <c r="D379" s="212"/>
      <c r="E379" s="212"/>
      <c r="F379" s="212"/>
      <c r="G379" s="212"/>
      <c r="H379" s="212"/>
      <c r="I379" s="212"/>
      <c r="J379" s="212"/>
      <c r="K379" s="487"/>
      <c r="L379" s="4"/>
      <c r="M379" s="4"/>
      <c r="N379" s="4"/>
      <c r="O379" s="4"/>
      <c r="P379" s="4"/>
      <c r="Q379" s="212"/>
      <c r="R379" s="395"/>
      <c r="S379" s="4"/>
      <c r="T379" s="4"/>
      <c r="U379" s="212"/>
      <c r="V379" s="212"/>
      <c r="W379" s="212"/>
      <c r="X379" s="4"/>
      <c r="Y379" s="4"/>
      <c r="Z379" s="4"/>
      <c r="AA379" s="4"/>
      <c r="AB379" s="395"/>
      <c r="AC379" s="213"/>
      <c r="AD379" s="395"/>
      <c r="AE379" s="409"/>
      <c r="AF379" s="4"/>
      <c r="AG379" s="4"/>
      <c r="AH379" s="4"/>
      <c r="AI379" s="212"/>
      <c r="AJ379" s="4"/>
      <c r="AK379" s="4"/>
      <c r="AL379" s="4"/>
      <c r="AM379" s="4"/>
      <c r="AN379" s="4"/>
      <c r="AO379" s="4"/>
      <c r="AP379" s="4"/>
      <c r="AQ379" s="4"/>
      <c r="AR379" s="4"/>
      <c r="AS379" s="4"/>
    </row>
    <row r="380" spans="1:45" ht="12.75" customHeight="1" x14ac:dyDescent="0.25">
      <c r="A380" s="4"/>
      <c r="B380" s="4"/>
      <c r="C380" s="212"/>
      <c r="D380" s="212"/>
      <c r="E380" s="212"/>
      <c r="F380" s="212"/>
      <c r="G380" s="212"/>
      <c r="H380" s="212"/>
      <c r="I380" s="212"/>
      <c r="J380" s="212"/>
      <c r="K380" s="487"/>
      <c r="L380" s="4"/>
      <c r="M380" s="4"/>
      <c r="N380" s="4"/>
      <c r="O380" s="4"/>
      <c r="P380" s="4"/>
      <c r="Q380" s="212"/>
      <c r="R380" s="395"/>
      <c r="S380" s="4"/>
      <c r="T380" s="4"/>
      <c r="U380" s="212"/>
      <c r="V380" s="212"/>
      <c r="W380" s="212"/>
      <c r="X380" s="4"/>
      <c r="Y380" s="4"/>
      <c r="Z380" s="4"/>
      <c r="AA380" s="4"/>
      <c r="AB380" s="395"/>
      <c r="AC380" s="213"/>
      <c r="AD380" s="395"/>
      <c r="AE380" s="409"/>
      <c r="AF380" s="4"/>
      <c r="AG380" s="4"/>
      <c r="AH380" s="4"/>
      <c r="AI380" s="212"/>
      <c r="AJ380" s="4"/>
      <c r="AK380" s="4"/>
      <c r="AL380" s="4"/>
      <c r="AM380" s="4"/>
      <c r="AN380" s="4"/>
      <c r="AO380" s="4"/>
      <c r="AP380" s="4"/>
      <c r="AQ380" s="4"/>
      <c r="AR380" s="4"/>
      <c r="AS380" s="4"/>
    </row>
    <row r="381" spans="1:45" ht="12.75" customHeight="1" x14ac:dyDescent="0.25">
      <c r="A381" s="4"/>
      <c r="B381" s="4"/>
      <c r="C381" s="212"/>
      <c r="D381" s="212"/>
      <c r="E381" s="212"/>
      <c r="F381" s="212"/>
      <c r="G381" s="212"/>
      <c r="H381" s="212"/>
      <c r="I381" s="212"/>
      <c r="J381" s="212"/>
      <c r="K381" s="487"/>
      <c r="L381" s="4"/>
      <c r="M381" s="4"/>
      <c r="N381" s="4"/>
      <c r="O381" s="4"/>
      <c r="P381" s="4"/>
      <c r="Q381" s="212"/>
      <c r="R381" s="395"/>
      <c r="S381" s="4"/>
      <c r="T381" s="4"/>
      <c r="U381" s="212"/>
      <c r="V381" s="212"/>
      <c r="W381" s="212"/>
      <c r="X381" s="4"/>
      <c r="Y381" s="4"/>
      <c r="Z381" s="4"/>
      <c r="AA381" s="4"/>
      <c r="AB381" s="395"/>
      <c r="AC381" s="213"/>
      <c r="AD381" s="395"/>
      <c r="AE381" s="409"/>
      <c r="AF381" s="4"/>
      <c r="AG381" s="4"/>
      <c r="AH381" s="4"/>
      <c r="AI381" s="212"/>
      <c r="AJ381" s="4"/>
      <c r="AK381" s="4"/>
      <c r="AL381" s="4"/>
      <c r="AM381" s="4"/>
      <c r="AN381" s="4"/>
      <c r="AO381" s="4"/>
      <c r="AP381" s="4"/>
      <c r="AQ381" s="4"/>
      <c r="AR381" s="4"/>
      <c r="AS381" s="4"/>
    </row>
    <row r="382" spans="1:45" ht="12.75" customHeight="1" x14ac:dyDescent="0.25">
      <c r="A382" s="4"/>
      <c r="B382" s="4"/>
      <c r="C382" s="212"/>
      <c r="D382" s="212"/>
      <c r="E382" s="212"/>
      <c r="F382" s="212"/>
      <c r="G382" s="212"/>
      <c r="H382" s="212"/>
      <c r="I382" s="212"/>
      <c r="J382" s="212"/>
      <c r="K382" s="487"/>
      <c r="L382" s="4"/>
      <c r="M382" s="4"/>
      <c r="N382" s="4"/>
      <c r="O382" s="4"/>
      <c r="P382" s="4"/>
      <c r="Q382" s="212"/>
      <c r="R382" s="395"/>
      <c r="S382" s="4"/>
      <c r="T382" s="4"/>
      <c r="U382" s="212"/>
      <c r="V382" s="212"/>
      <c r="W382" s="212"/>
      <c r="X382" s="4"/>
      <c r="Y382" s="4"/>
      <c r="Z382" s="4"/>
      <c r="AA382" s="4"/>
      <c r="AB382" s="395"/>
      <c r="AC382" s="213"/>
      <c r="AD382" s="395"/>
      <c r="AE382" s="409"/>
      <c r="AF382" s="4"/>
      <c r="AG382" s="4"/>
      <c r="AH382" s="4"/>
      <c r="AI382" s="212"/>
      <c r="AJ382" s="4"/>
      <c r="AK382" s="4"/>
      <c r="AL382" s="4"/>
      <c r="AM382" s="4"/>
      <c r="AN382" s="4"/>
      <c r="AO382" s="4"/>
      <c r="AP382" s="4"/>
      <c r="AQ382" s="4"/>
      <c r="AR382" s="4"/>
      <c r="AS382" s="4"/>
    </row>
    <row r="383" spans="1:45" ht="12.75" customHeight="1" x14ac:dyDescent="0.25">
      <c r="A383" s="4"/>
      <c r="B383" s="4"/>
      <c r="C383" s="212"/>
      <c r="D383" s="212"/>
      <c r="E383" s="212"/>
      <c r="F383" s="212"/>
      <c r="G383" s="212"/>
      <c r="H383" s="212"/>
      <c r="I383" s="212"/>
      <c r="J383" s="212"/>
      <c r="K383" s="487"/>
      <c r="L383" s="4"/>
      <c r="M383" s="4"/>
      <c r="N383" s="4"/>
      <c r="O383" s="4"/>
      <c r="P383" s="4"/>
      <c r="Q383" s="212"/>
      <c r="R383" s="395"/>
      <c r="S383" s="4"/>
      <c r="T383" s="4"/>
      <c r="U383" s="212"/>
      <c r="V383" s="212"/>
      <c r="W383" s="212"/>
      <c r="X383" s="4"/>
      <c r="Y383" s="4"/>
      <c r="Z383" s="4"/>
      <c r="AA383" s="4"/>
      <c r="AB383" s="395"/>
      <c r="AC383" s="213"/>
      <c r="AD383" s="395"/>
      <c r="AE383" s="409"/>
      <c r="AF383" s="4"/>
      <c r="AG383" s="4"/>
      <c r="AH383" s="4"/>
      <c r="AI383" s="212"/>
      <c r="AJ383" s="4"/>
      <c r="AK383" s="4"/>
      <c r="AL383" s="4"/>
      <c r="AM383" s="4"/>
      <c r="AN383" s="4"/>
      <c r="AO383" s="4"/>
      <c r="AP383" s="4"/>
      <c r="AQ383" s="4"/>
      <c r="AR383" s="4"/>
      <c r="AS383" s="4"/>
    </row>
    <row r="384" spans="1:45" ht="12.75" customHeight="1" x14ac:dyDescent="0.25">
      <c r="A384" s="4"/>
      <c r="B384" s="4"/>
      <c r="C384" s="212"/>
      <c r="D384" s="212"/>
      <c r="E384" s="212"/>
      <c r="F384" s="212"/>
      <c r="G384" s="212"/>
      <c r="H384" s="212"/>
      <c r="I384" s="212"/>
      <c r="J384" s="212"/>
      <c r="K384" s="487"/>
      <c r="L384" s="4"/>
      <c r="M384" s="4"/>
      <c r="N384" s="4"/>
      <c r="O384" s="4"/>
      <c r="P384" s="4"/>
      <c r="Q384" s="212"/>
      <c r="R384" s="395"/>
      <c r="S384" s="4"/>
      <c r="T384" s="4"/>
      <c r="U384" s="212"/>
      <c r="V384" s="212"/>
      <c r="W384" s="212"/>
      <c r="X384" s="4"/>
      <c r="Y384" s="4"/>
      <c r="Z384" s="4"/>
      <c r="AA384" s="4"/>
      <c r="AB384" s="395"/>
      <c r="AC384" s="213"/>
      <c r="AD384" s="395"/>
      <c r="AE384" s="409"/>
      <c r="AF384" s="4"/>
      <c r="AG384" s="4"/>
      <c r="AH384" s="4"/>
      <c r="AI384" s="212"/>
      <c r="AJ384" s="4"/>
      <c r="AK384" s="4"/>
      <c r="AL384" s="4"/>
      <c r="AM384" s="4"/>
      <c r="AN384" s="4"/>
      <c r="AO384" s="4"/>
      <c r="AP384" s="4"/>
      <c r="AQ384" s="4"/>
      <c r="AR384" s="4"/>
      <c r="AS384" s="4"/>
    </row>
    <row r="385" spans="1:45" ht="12.75" customHeight="1" x14ac:dyDescent="0.25">
      <c r="A385" s="4"/>
      <c r="B385" s="4"/>
      <c r="C385" s="212"/>
      <c r="D385" s="212"/>
      <c r="E385" s="212"/>
      <c r="F385" s="212"/>
      <c r="G385" s="212"/>
      <c r="H385" s="212"/>
      <c r="I385" s="212"/>
      <c r="J385" s="212"/>
      <c r="K385" s="487"/>
      <c r="L385" s="4"/>
      <c r="M385" s="4"/>
      <c r="N385" s="4"/>
      <c r="O385" s="4"/>
      <c r="P385" s="4"/>
      <c r="Q385" s="212"/>
      <c r="R385" s="395"/>
      <c r="S385" s="4"/>
      <c r="T385" s="4"/>
      <c r="U385" s="212"/>
      <c r="V385" s="212"/>
      <c r="W385" s="212"/>
      <c r="X385" s="4"/>
      <c r="Y385" s="4"/>
      <c r="Z385" s="4"/>
      <c r="AA385" s="4"/>
      <c r="AB385" s="395"/>
      <c r="AC385" s="213"/>
      <c r="AD385" s="395"/>
      <c r="AE385" s="409"/>
      <c r="AF385" s="4"/>
      <c r="AG385" s="4"/>
      <c r="AH385" s="4"/>
      <c r="AI385" s="212"/>
      <c r="AJ385" s="4"/>
      <c r="AK385" s="4"/>
      <c r="AL385" s="4"/>
      <c r="AM385" s="4"/>
      <c r="AN385" s="4"/>
      <c r="AO385" s="4"/>
      <c r="AP385" s="4"/>
      <c r="AQ385" s="4"/>
      <c r="AR385" s="4"/>
      <c r="AS385" s="4"/>
    </row>
    <row r="386" spans="1:45" ht="12.75" customHeight="1" x14ac:dyDescent="0.25">
      <c r="A386" s="4"/>
      <c r="B386" s="4"/>
      <c r="C386" s="212"/>
      <c r="D386" s="212"/>
      <c r="E386" s="212"/>
      <c r="F386" s="212"/>
      <c r="G386" s="212"/>
      <c r="H386" s="212"/>
      <c r="I386" s="212"/>
      <c r="J386" s="212"/>
      <c r="K386" s="487"/>
      <c r="L386" s="4"/>
      <c r="M386" s="4"/>
      <c r="N386" s="4"/>
      <c r="O386" s="4"/>
      <c r="P386" s="4"/>
      <c r="Q386" s="212"/>
      <c r="R386" s="395"/>
      <c r="S386" s="4"/>
      <c r="T386" s="4"/>
      <c r="U386" s="212"/>
      <c r="V386" s="212"/>
      <c r="W386" s="212"/>
      <c r="X386" s="4"/>
      <c r="Y386" s="4"/>
      <c r="Z386" s="4"/>
      <c r="AA386" s="4"/>
      <c r="AB386" s="395"/>
      <c r="AC386" s="213"/>
      <c r="AD386" s="395"/>
      <c r="AE386" s="409"/>
      <c r="AF386" s="4"/>
      <c r="AG386" s="4"/>
      <c r="AH386" s="4"/>
      <c r="AI386" s="212"/>
      <c r="AJ386" s="4"/>
      <c r="AK386" s="4"/>
      <c r="AL386" s="4"/>
      <c r="AM386" s="4"/>
      <c r="AN386" s="4"/>
      <c r="AO386" s="4"/>
      <c r="AP386" s="4"/>
      <c r="AQ386" s="4"/>
      <c r="AR386" s="4"/>
      <c r="AS386" s="4"/>
    </row>
    <row r="387" spans="1:45" ht="12.75" customHeight="1" x14ac:dyDescent="0.25">
      <c r="A387" s="4"/>
      <c r="B387" s="4"/>
      <c r="C387" s="212"/>
      <c r="D387" s="212"/>
      <c r="E387" s="212"/>
      <c r="F387" s="212"/>
      <c r="G387" s="212"/>
      <c r="H387" s="212"/>
      <c r="I387" s="212"/>
      <c r="J387" s="212"/>
      <c r="K387" s="487"/>
      <c r="L387" s="4"/>
      <c r="M387" s="4"/>
      <c r="N387" s="4"/>
      <c r="O387" s="4"/>
      <c r="P387" s="4"/>
      <c r="Q387" s="212"/>
      <c r="R387" s="395"/>
      <c r="S387" s="4"/>
      <c r="T387" s="4"/>
      <c r="U387" s="212"/>
      <c r="V387" s="212"/>
      <c r="W387" s="212"/>
      <c r="X387" s="4"/>
      <c r="Y387" s="4"/>
      <c r="Z387" s="4"/>
      <c r="AA387" s="4"/>
      <c r="AB387" s="395"/>
      <c r="AC387" s="213"/>
      <c r="AD387" s="395"/>
      <c r="AE387" s="409"/>
      <c r="AF387" s="4"/>
      <c r="AG387" s="4"/>
      <c r="AH387" s="4"/>
      <c r="AI387" s="212"/>
      <c r="AJ387" s="4"/>
      <c r="AK387" s="4"/>
      <c r="AL387" s="4"/>
      <c r="AM387" s="4"/>
      <c r="AN387" s="4"/>
      <c r="AO387" s="4"/>
      <c r="AP387" s="4"/>
      <c r="AQ387" s="4"/>
      <c r="AR387" s="4"/>
      <c r="AS387" s="4"/>
    </row>
    <row r="388" spans="1:45" ht="12.75" customHeight="1" x14ac:dyDescent="0.25">
      <c r="A388" s="4"/>
      <c r="B388" s="4"/>
      <c r="C388" s="212"/>
      <c r="D388" s="212"/>
      <c r="E388" s="212"/>
      <c r="F388" s="212"/>
      <c r="G388" s="212"/>
      <c r="H388" s="212"/>
      <c r="I388" s="212"/>
      <c r="J388" s="212"/>
      <c r="K388" s="487"/>
      <c r="L388" s="4"/>
      <c r="M388" s="4"/>
      <c r="N388" s="4"/>
      <c r="O388" s="4"/>
      <c r="P388" s="4"/>
      <c r="Q388" s="212"/>
      <c r="R388" s="395"/>
      <c r="S388" s="4"/>
      <c r="T388" s="4"/>
      <c r="U388" s="212"/>
      <c r="V388" s="212"/>
      <c r="W388" s="212"/>
      <c r="X388" s="4"/>
      <c r="Y388" s="4"/>
      <c r="Z388" s="4"/>
      <c r="AA388" s="4"/>
      <c r="AB388" s="395"/>
      <c r="AC388" s="213"/>
      <c r="AD388" s="395"/>
      <c r="AE388" s="409"/>
      <c r="AF388" s="4"/>
      <c r="AG388" s="4"/>
      <c r="AH388" s="4"/>
      <c r="AI388" s="212"/>
      <c r="AJ388" s="4"/>
      <c r="AK388" s="4"/>
      <c r="AL388" s="4"/>
      <c r="AM388" s="4"/>
      <c r="AN388" s="4"/>
      <c r="AO388" s="4"/>
      <c r="AP388" s="4"/>
      <c r="AQ388" s="4"/>
      <c r="AR388" s="4"/>
      <c r="AS388" s="4"/>
    </row>
    <row r="389" spans="1:45" ht="12.75" customHeight="1" x14ac:dyDescent="0.25">
      <c r="A389" s="4"/>
      <c r="B389" s="4"/>
      <c r="C389" s="212"/>
      <c r="D389" s="212"/>
      <c r="E389" s="212"/>
      <c r="F389" s="212"/>
      <c r="G389" s="212"/>
      <c r="H389" s="212"/>
      <c r="I389" s="212"/>
      <c r="J389" s="212"/>
      <c r="K389" s="487"/>
      <c r="L389" s="4"/>
      <c r="M389" s="4"/>
      <c r="N389" s="4"/>
      <c r="O389" s="4"/>
      <c r="P389" s="4"/>
      <c r="Q389" s="212"/>
      <c r="R389" s="395"/>
      <c r="S389" s="4"/>
      <c r="T389" s="4"/>
      <c r="U389" s="212"/>
      <c r="V389" s="212"/>
      <c r="W389" s="212"/>
      <c r="X389" s="4"/>
      <c r="Y389" s="4"/>
      <c r="Z389" s="4"/>
      <c r="AA389" s="4"/>
      <c r="AB389" s="395"/>
      <c r="AC389" s="213"/>
      <c r="AD389" s="395"/>
      <c r="AE389" s="409"/>
      <c r="AF389" s="4"/>
      <c r="AG389" s="4"/>
      <c r="AH389" s="4"/>
      <c r="AI389" s="212"/>
      <c r="AJ389" s="4"/>
      <c r="AK389" s="4"/>
      <c r="AL389" s="4"/>
      <c r="AM389" s="4"/>
      <c r="AN389" s="4"/>
      <c r="AO389" s="4"/>
      <c r="AP389" s="4"/>
      <c r="AQ389" s="4"/>
      <c r="AR389" s="4"/>
      <c r="AS389" s="4"/>
    </row>
    <row r="390" spans="1:45" ht="12.75" customHeight="1" x14ac:dyDescent="0.25">
      <c r="A390" s="4"/>
      <c r="B390" s="4"/>
      <c r="C390" s="212"/>
      <c r="D390" s="212"/>
      <c r="E390" s="212"/>
      <c r="F390" s="212"/>
      <c r="G390" s="212"/>
      <c r="H390" s="212"/>
      <c r="I390" s="212"/>
      <c r="J390" s="212"/>
      <c r="K390" s="487"/>
      <c r="L390" s="4"/>
      <c r="M390" s="4"/>
      <c r="N390" s="4"/>
      <c r="O390" s="4"/>
      <c r="P390" s="4"/>
      <c r="Q390" s="212"/>
      <c r="R390" s="395"/>
      <c r="S390" s="4"/>
      <c r="T390" s="4"/>
      <c r="U390" s="212"/>
      <c r="V390" s="212"/>
      <c r="W390" s="212"/>
      <c r="X390" s="4"/>
      <c r="Y390" s="4"/>
      <c r="Z390" s="4"/>
      <c r="AA390" s="4"/>
      <c r="AB390" s="395"/>
      <c r="AC390" s="213"/>
      <c r="AD390" s="395"/>
      <c r="AE390" s="409"/>
      <c r="AF390" s="4"/>
      <c r="AG390" s="4"/>
      <c r="AH390" s="4"/>
      <c r="AI390" s="212"/>
      <c r="AJ390" s="4"/>
      <c r="AK390" s="4"/>
      <c r="AL390" s="4"/>
      <c r="AM390" s="4"/>
      <c r="AN390" s="4"/>
      <c r="AO390" s="4"/>
      <c r="AP390" s="4"/>
      <c r="AQ390" s="4"/>
      <c r="AR390" s="4"/>
      <c r="AS390" s="4"/>
    </row>
    <row r="391" spans="1:45" ht="12.75" customHeight="1" x14ac:dyDescent="0.25">
      <c r="A391" s="4"/>
      <c r="B391" s="4"/>
      <c r="C391" s="212"/>
      <c r="D391" s="212"/>
      <c r="E391" s="212"/>
      <c r="F391" s="212"/>
      <c r="G391" s="212"/>
      <c r="H391" s="212"/>
      <c r="I391" s="212"/>
      <c r="J391" s="212"/>
      <c r="K391" s="487"/>
      <c r="L391" s="4"/>
      <c r="M391" s="4"/>
      <c r="N391" s="4"/>
      <c r="O391" s="4"/>
      <c r="P391" s="4"/>
      <c r="Q391" s="212"/>
      <c r="R391" s="395"/>
      <c r="S391" s="4"/>
      <c r="T391" s="4"/>
      <c r="U391" s="212"/>
      <c r="V391" s="212"/>
      <c r="W391" s="212"/>
      <c r="X391" s="4"/>
      <c r="Y391" s="4"/>
      <c r="Z391" s="4"/>
      <c r="AA391" s="4"/>
      <c r="AB391" s="395"/>
      <c r="AC391" s="213"/>
      <c r="AD391" s="395"/>
      <c r="AE391" s="409"/>
      <c r="AF391" s="4"/>
      <c r="AG391" s="4"/>
      <c r="AH391" s="4"/>
      <c r="AI391" s="212"/>
      <c r="AJ391" s="4"/>
      <c r="AK391" s="4"/>
      <c r="AL391" s="4"/>
      <c r="AM391" s="4"/>
      <c r="AN391" s="4"/>
      <c r="AO391" s="4"/>
      <c r="AP391" s="4"/>
      <c r="AQ391" s="4"/>
      <c r="AR391" s="4"/>
      <c r="AS391" s="4"/>
    </row>
    <row r="392" spans="1:45" ht="12.75" customHeight="1" x14ac:dyDescent="0.25">
      <c r="A392" s="4"/>
      <c r="B392" s="4"/>
      <c r="C392" s="212"/>
      <c r="D392" s="212"/>
      <c r="E392" s="212"/>
      <c r="F392" s="212"/>
      <c r="G392" s="212"/>
      <c r="H392" s="212"/>
      <c r="I392" s="212"/>
      <c r="J392" s="212"/>
      <c r="K392" s="487"/>
      <c r="L392" s="4"/>
      <c r="M392" s="4"/>
      <c r="N392" s="4"/>
      <c r="O392" s="4"/>
      <c r="P392" s="4"/>
      <c r="Q392" s="212"/>
      <c r="R392" s="395"/>
      <c r="S392" s="4"/>
      <c r="T392" s="4"/>
      <c r="U392" s="212"/>
      <c r="V392" s="212"/>
      <c r="W392" s="212"/>
      <c r="X392" s="4"/>
      <c r="Y392" s="4"/>
      <c r="Z392" s="4"/>
      <c r="AA392" s="4"/>
      <c r="AB392" s="395"/>
      <c r="AC392" s="213"/>
      <c r="AD392" s="395"/>
      <c r="AE392" s="409"/>
      <c r="AF392" s="4"/>
      <c r="AG392" s="4"/>
      <c r="AH392" s="4"/>
      <c r="AI392" s="212"/>
      <c r="AJ392" s="4"/>
      <c r="AK392" s="4"/>
      <c r="AL392" s="4"/>
      <c r="AM392" s="4"/>
      <c r="AN392" s="4"/>
      <c r="AO392" s="4"/>
      <c r="AP392" s="4"/>
      <c r="AQ392" s="4"/>
      <c r="AR392" s="4"/>
      <c r="AS392" s="4"/>
    </row>
    <row r="393" spans="1:45" ht="12.75" customHeight="1" x14ac:dyDescent="0.25">
      <c r="A393" s="4"/>
      <c r="B393" s="4"/>
      <c r="C393" s="212"/>
      <c r="D393" s="212"/>
      <c r="E393" s="212"/>
      <c r="F393" s="212"/>
      <c r="G393" s="212"/>
      <c r="H393" s="212"/>
      <c r="I393" s="212"/>
      <c r="J393" s="212"/>
      <c r="K393" s="487"/>
      <c r="L393" s="4"/>
      <c r="M393" s="4"/>
      <c r="N393" s="4"/>
      <c r="O393" s="4"/>
      <c r="P393" s="4"/>
      <c r="Q393" s="212"/>
      <c r="R393" s="395"/>
      <c r="S393" s="4"/>
      <c r="T393" s="4"/>
      <c r="U393" s="212"/>
      <c r="V393" s="212"/>
      <c r="W393" s="212"/>
      <c r="X393" s="4"/>
      <c r="Y393" s="4"/>
      <c r="Z393" s="4"/>
      <c r="AA393" s="4"/>
      <c r="AB393" s="395"/>
      <c r="AC393" s="213"/>
      <c r="AD393" s="395"/>
      <c r="AE393" s="409"/>
      <c r="AF393" s="4"/>
      <c r="AG393" s="4"/>
      <c r="AH393" s="4"/>
      <c r="AI393" s="212"/>
      <c r="AJ393" s="4"/>
      <c r="AK393" s="4"/>
      <c r="AL393" s="4"/>
      <c r="AM393" s="4"/>
      <c r="AN393" s="4"/>
      <c r="AO393" s="4"/>
      <c r="AP393" s="4"/>
      <c r="AQ393" s="4"/>
      <c r="AR393" s="4"/>
      <c r="AS393" s="4"/>
    </row>
    <row r="394" spans="1:45" ht="12.75" customHeight="1" x14ac:dyDescent="0.25">
      <c r="A394" s="4"/>
      <c r="B394" s="4"/>
      <c r="C394" s="212"/>
      <c r="D394" s="212"/>
      <c r="E394" s="212"/>
      <c r="F394" s="212"/>
      <c r="G394" s="212"/>
      <c r="H394" s="212"/>
      <c r="I394" s="212"/>
      <c r="J394" s="212"/>
      <c r="K394" s="487"/>
      <c r="L394" s="4"/>
      <c r="M394" s="4"/>
      <c r="N394" s="4"/>
      <c r="O394" s="4"/>
      <c r="P394" s="4"/>
      <c r="Q394" s="212"/>
      <c r="R394" s="395"/>
      <c r="S394" s="4"/>
      <c r="T394" s="4"/>
      <c r="U394" s="212"/>
      <c r="V394" s="212"/>
      <c r="W394" s="212"/>
      <c r="X394" s="4"/>
      <c r="Y394" s="4"/>
      <c r="Z394" s="4"/>
      <c r="AA394" s="4"/>
      <c r="AB394" s="395"/>
      <c r="AC394" s="213"/>
      <c r="AD394" s="395"/>
      <c r="AE394" s="409"/>
      <c r="AF394" s="4"/>
      <c r="AG394" s="4"/>
      <c r="AH394" s="4"/>
      <c r="AI394" s="212"/>
      <c r="AJ394" s="4"/>
      <c r="AK394" s="4"/>
      <c r="AL394" s="4"/>
      <c r="AM394" s="4"/>
      <c r="AN394" s="4"/>
      <c r="AO394" s="4"/>
      <c r="AP394" s="4"/>
      <c r="AQ394" s="4"/>
      <c r="AR394" s="4"/>
      <c r="AS394" s="4"/>
    </row>
    <row r="395" spans="1:45" ht="12.75" customHeight="1" x14ac:dyDescent="0.25">
      <c r="A395" s="4"/>
      <c r="B395" s="4"/>
      <c r="C395" s="212"/>
      <c r="D395" s="212"/>
      <c r="E395" s="212"/>
      <c r="F395" s="212"/>
      <c r="G395" s="212"/>
      <c r="H395" s="212"/>
      <c r="I395" s="212"/>
      <c r="J395" s="212"/>
      <c r="K395" s="487"/>
      <c r="L395" s="4"/>
      <c r="M395" s="4"/>
      <c r="N395" s="4"/>
      <c r="O395" s="4"/>
      <c r="P395" s="4"/>
      <c r="Q395" s="212"/>
      <c r="R395" s="395"/>
      <c r="S395" s="4"/>
      <c r="T395" s="4"/>
      <c r="U395" s="212"/>
      <c r="V395" s="212"/>
      <c r="W395" s="212"/>
      <c r="X395" s="4"/>
      <c r="Y395" s="4"/>
      <c r="Z395" s="4"/>
      <c r="AA395" s="4"/>
      <c r="AB395" s="395"/>
      <c r="AC395" s="213"/>
      <c r="AD395" s="395"/>
      <c r="AE395" s="409"/>
      <c r="AF395" s="4"/>
      <c r="AG395" s="4"/>
      <c r="AH395" s="4"/>
      <c r="AI395" s="212"/>
      <c r="AJ395" s="4"/>
      <c r="AK395" s="4"/>
      <c r="AL395" s="4"/>
      <c r="AM395" s="4"/>
      <c r="AN395" s="4"/>
      <c r="AO395" s="4"/>
      <c r="AP395" s="4"/>
      <c r="AQ395" s="4"/>
      <c r="AR395" s="4"/>
      <c r="AS395" s="4"/>
    </row>
    <row r="396" spans="1:45" ht="12.75" customHeight="1" x14ac:dyDescent="0.25">
      <c r="A396" s="4"/>
      <c r="B396" s="4"/>
      <c r="C396" s="212"/>
      <c r="D396" s="212"/>
      <c r="E396" s="212"/>
      <c r="F396" s="212"/>
      <c r="G396" s="212"/>
      <c r="H396" s="212"/>
      <c r="I396" s="212"/>
      <c r="J396" s="212"/>
      <c r="K396" s="487"/>
      <c r="L396" s="4"/>
      <c r="M396" s="4"/>
      <c r="N396" s="4"/>
      <c r="O396" s="4"/>
      <c r="P396" s="4"/>
      <c r="Q396" s="212"/>
      <c r="R396" s="395"/>
      <c r="S396" s="4"/>
      <c r="T396" s="4"/>
      <c r="U396" s="212"/>
      <c r="V396" s="212"/>
      <c r="W396" s="212"/>
      <c r="X396" s="4"/>
      <c r="Y396" s="4"/>
      <c r="Z396" s="4"/>
      <c r="AA396" s="4"/>
      <c r="AB396" s="395"/>
      <c r="AC396" s="213"/>
      <c r="AD396" s="395"/>
      <c r="AE396" s="409"/>
      <c r="AF396" s="4"/>
      <c r="AG396" s="4"/>
      <c r="AH396" s="4"/>
      <c r="AI396" s="212"/>
      <c r="AJ396" s="4"/>
      <c r="AK396" s="4"/>
      <c r="AL396" s="4"/>
      <c r="AM396" s="4"/>
      <c r="AN396" s="4"/>
      <c r="AO396" s="4"/>
      <c r="AP396" s="4"/>
      <c r="AQ396" s="4"/>
      <c r="AR396" s="4"/>
      <c r="AS396" s="4"/>
    </row>
    <row r="397" spans="1:45" ht="12.75" customHeight="1" x14ac:dyDescent="0.25">
      <c r="A397" s="4"/>
      <c r="B397" s="4"/>
      <c r="C397" s="212"/>
      <c r="D397" s="212"/>
      <c r="E397" s="212"/>
      <c r="F397" s="212"/>
      <c r="G397" s="212"/>
      <c r="H397" s="212"/>
      <c r="I397" s="212"/>
      <c r="J397" s="212"/>
      <c r="K397" s="487"/>
      <c r="L397" s="4"/>
      <c r="M397" s="4"/>
      <c r="N397" s="4"/>
      <c r="O397" s="4"/>
      <c r="P397" s="4"/>
      <c r="Q397" s="212"/>
      <c r="R397" s="395"/>
      <c r="S397" s="4"/>
      <c r="T397" s="4"/>
      <c r="U397" s="212"/>
      <c r="V397" s="212"/>
      <c r="W397" s="212"/>
      <c r="X397" s="4"/>
      <c r="Y397" s="4"/>
      <c r="Z397" s="4"/>
      <c r="AA397" s="4"/>
      <c r="AB397" s="395"/>
      <c r="AC397" s="213"/>
      <c r="AD397" s="395"/>
      <c r="AE397" s="409"/>
      <c r="AF397" s="4"/>
      <c r="AG397" s="4"/>
      <c r="AH397" s="4"/>
      <c r="AI397" s="212"/>
      <c r="AJ397" s="4"/>
      <c r="AK397" s="4"/>
      <c r="AL397" s="4"/>
      <c r="AM397" s="4"/>
      <c r="AN397" s="4"/>
      <c r="AO397" s="4"/>
      <c r="AP397" s="4"/>
      <c r="AQ397" s="4"/>
      <c r="AR397" s="4"/>
      <c r="AS397" s="4"/>
    </row>
    <row r="398" spans="1:45" ht="12.75" customHeight="1" x14ac:dyDescent="0.25">
      <c r="A398" s="4"/>
      <c r="B398" s="4"/>
      <c r="C398" s="212"/>
      <c r="D398" s="212"/>
      <c r="E398" s="212"/>
      <c r="F398" s="212"/>
      <c r="G398" s="212"/>
      <c r="H398" s="212"/>
      <c r="I398" s="212"/>
      <c r="J398" s="212"/>
      <c r="K398" s="487"/>
      <c r="L398" s="4"/>
      <c r="M398" s="4"/>
      <c r="N398" s="4"/>
      <c r="O398" s="4"/>
      <c r="P398" s="4"/>
      <c r="Q398" s="212"/>
      <c r="R398" s="395"/>
      <c r="S398" s="4"/>
      <c r="T398" s="4"/>
      <c r="U398" s="212"/>
      <c r="V398" s="212"/>
      <c r="W398" s="212"/>
      <c r="X398" s="4"/>
      <c r="Y398" s="4"/>
      <c r="Z398" s="4"/>
      <c r="AA398" s="4"/>
      <c r="AB398" s="395"/>
      <c r="AC398" s="213"/>
      <c r="AD398" s="395"/>
      <c r="AE398" s="409"/>
      <c r="AF398" s="4"/>
      <c r="AG398" s="4"/>
      <c r="AH398" s="4"/>
      <c r="AI398" s="212"/>
      <c r="AJ398" s="4"/>
      <c r="AK398" s="4"/>
      <c r="AL398" s="4"/>
      <c r="AM398" s="4"/>
      <c r="AN398" s="4"/>
      <c r="AO398" s="4"/>
      <c r="AP398" s="4"/>
      <c r="AQ398" s="4"/>
      <c r="AR398" s="4"/>
      <c r="AS398" s="4"/>
    </row>
    <row r="399" spans="1:45" ht="12.75" customHeight="1" x14ac:dyDescent="0.25">
      <c r="A399" s="4"/>
      <c r="B399" s="4"/>
      <c r="C399" s="212"/>
      <c r="D399" s="212"/>
      <c r="E399" s="212"/>
      <c r="F399" s="212"/>
      <c r="G399" s="212"/>
      <c r="H399" s="212"/>
      <c r="I399" s="212"/>
      <c r="J399" s="212"/>
      <c r="K399" s="487"/>
      <c r="L399" s="4"/>
      <c r="M399" s="4"/>
      <c r="N399" s="4"/>
      <c r="O399" s="4"/>
      <c r="P399" s="4"/>
      <c r="Q399" s="212"/>
      <c r="R399" s="395"/>
      <c r="S399" s="4"/>
      <c r="T399" s="4"/>
      <c r="U399" s="212"/>
      <c r="V399" s="212"/>
      <c r="W399" s="212"/>
      <c r="X399" s="4"/>
      <c r="Y399" s="4"/>
      <c r="Z399" s="4"/>
      <c r="AA399" s="4"/>
      <c r="AB399" s="395"/>
      <c r="AC399" s="213"/>
      <c r="AD399" s="395"/>
      <c r="AE399" s="409"/>
      <c r="AF399" s="4"/>
      <c r="AG399" s="4"/>
      <c r="AH399" s="4"/>
      <c r="AI399" s="212"/>
      <c r="AJ399" s="4"/>
      <c r="AK399" s="4"/>
      <c r="AL399" s="4"/>
      <c r="AM399" s="4"/>
      <c r="AN399" s="4"/>
      <c r="AO399" s="4"/>
      <c r="AP399" s="4"/>
      <c r="AQ399" s="4"/>
      <c r="AR399" s="4"/>
      <c r="AS399" s="4"/>
    </row>
    <row r="400" spans="1:45" ht="12.75" customHeight="1" x14ac:dyDescent="0.25">
      <c r="A400" s="4"/>
      <c r="B400" s="4"/>
      <c r="C400" s="212"/>
      <c r="D400" s="212"/>
      <c r="E400" s="212"/>
      <c r="F400" s="212"/>
      <c r="G400" s="212"/>
      <c r="H400" s="212"/>
      <c r="I400" s="212"/>
      <c r="J400" s="212"/>
      <c r="K400" s="487"/>
      <c r="L400" s="4"/>
      <c r="M400" s="4"/>
      <c r="N400" s="4"/>
      <c r="O400" s="4"/>
      <c r="P400" s="4"/>
      <c r="Q400" s="212"/>
      <c r="R400" s="395"/>
      <c r="S400" s="4"/>
      <c r="T400" s="4"/>
      <c r="U400" s="212"/>
      <c r="V400" s="212"/>
      <c r="W400" s="212"/>
      <c r="X400" s="4"/>
      <c r="Y400" s="4"/>
      <c r="Z400" s="4"/>
      <c r="AA400" s="4"/>
      <c r="AB400" s="395"/>
      <c r="AC400" s="213"/>
      <c r="AD400" s="395"/>
      <c r="AE400" s="409"/>
      <c r="AF400" s="4"/>
      <c r="AG400" s="4"/>
      <c r="AH400" s="4"/>
      <c r="AI400" s="212"/>
      <c r="AJ400" s="4"/>
      <c r="AK400" s="4"/>
      <c r="AL400" s="4"/>
      <c r="AM400" s="4"/>
      <c r="AN400" s="4"/>
      <c r="AO400" s="4"/>
      <c r="AP400" s="4"/>
      <c r="AQ400" s="4"/>
      <c r="AR400" s="4"/>
      <c r="AS400" s="4"/>
    </row>
    <row r="401" spans="1:45" ht="12.75" customHeight="1" x14ac:dyDescent="0.25">
      <c r="A401" s="4"/>
      <c r="B401" s="4"/>
      <c r="C401" s="212"/>
      <c r="D401" s="212"/>
      <c r="E401" s="212"/>
      <c r="F401" s="212"/>
      <c r="G401" s="212"/>
      <c r="H401" s="212"/>
      <c r="I401" s="212"/>
      <c r="J401" s="212"/>
      <c r="K401" s="487"/>
      <c r="L401" s="4"/>
      <c r="M401" s="4"/>
      <c r="N401" s="4"/>
      <c r="O401" s="4"/>
      <c r="P401" s="4"/>
      <c r="Q401" s="212"/>
      <c r="R401" s="395"/>
      <c r="S401" s="4"/>
      <c r="T401" s="4"/>
      <c r="U401" s="212"/>
      <c r="V401" s="212"/>
      <c r="W401" s="212"/>
      <c r="X401" s="4"/>
      <c r="Y401" s="4"/>
      <c r="Z401" s="4"/>
      <c r="AA401" s="4"/>
      <c r="AB401" s="395"/>
      <c r="AC401" s="213"/>
      <c r="AD401" s="395"/>
      <c r="AE401" s="409"/>
      <c r="AF401" s="4"/>
      <c r="AG401" s="4"/>
      <c r="AH401" s="4"/>
      <c r="AI401" s="212"/>
      <c r="AJ401" s="4"/>
      <c r="AK401" s="4"/>
      <c r="AL401" s="4"/>
      <c r="AM401" s="4"/>
      <c r="AN401" s="4"/>
      <c r="AO401" s="4"/>
      <c r="AP401" s="4"/>
      <c r="AQ401" s="4"/>
      <c r="AR401" s="4"/>
      <c r="AS401" s="4"/>
    </row>
    <row r="402" spans="1:45" ht="12.75" customHeight="1" x14ac:dyDescent="0.25">
      <c r="A402" s="4"/>
      <c r="B402" s="4"/>
      <c r="C402" s="212"/>
      <c r="D402" s="212"/>
      <c r="E402" s="212"/>
      <c r="F402" s="212"/>
      <c r="G402" s="212"/>
      <c r="H402" s="212"/>
      <c r="I402" s="212"/>
      <c r="J402" s="212"/>
      <c r="K402" s="487"/>
      <c r="L402" s="4"/>
      <c r="M402" s="4"/>
      <c r="N402" s="4"/>
      <c r="O402" s="4"/>
      <c r="P402" s="4"/>
      <c r="Q402" s="212"/>
      <c r="R402" s="395"/>
      <c r="S402" s="4"/>
      <c r="T402" s="4"/>
      <c r="U402" s="212"/>
      <c r="V402" s="212"/>
      <c r="W402" s="212"/>
      <c r="X402" s="4"/>
      <c r="Y402" s="4"/>
      <c r="Z402" s="4"/>
      <c r="AA402" s="4"/>
      <c r="AB402" s="395"/>
      <c r="AC402" s="213"/>
      <c r="AD402" s="395"/>
      <c r="AE402" s="409"/>
      <c r="AF402" s="4"/>
      <c r="AG402" s="4"/>
      <c r="AH402" s="4"/>
      <c r="AI402" s="212"/>
      <c r="AJ402" s="4"/>
      <c r="AK402" s="4"/>
      <c r="AL402" s="4"/>
      <c r="AM402" s="4"/>
      <c r="AN402" s="4"/>
      <c r="AO402" s="4"/>
      <c r="AP402" s="4"/>
      <c r="AQ402" s="4"/>
      <c r="AR402" s="4"/>
      <c r="AS402" s="4"/>
    </row>
    <row r="403" spans="1:45" ht="12.75" customHeight="1" x14ac:dyDescent="0.25">
      <c r="A403" s="4"/>
      <c r="B403" s="4"/>
      <c r="C403" s="212"/>
      <c r="D403" s="212"/>
      <c r="E403" s="212"/>
      <c r="F403" s="212"/>
      <c r="G403" s="212"/>
      <c r="H403" s="212"/>
      <c r="I403" s="212"/>
      <c r="J403" s="212"/>
      <c r="K403" s="487"/>
      <c r="L403" s="4"/>
      <c r="M403" s="4"/>
      <c r="N403" s="4"/>
      <c r="O403" s="4"/>
      <c r="P403" s="4"/>
      <c r="Q403" s="212"/>
      <c r="R403" s="395"/>
      <c r="S403" s="4"/>
      <c r="T403" s="4"/>
      <c r="U403" s="212"/>
      <c r="V403" s="212"/>
      <c r="W403" s="212"/>
      <c r="X403" s="4"/>
      <c r="Y403" s="4"/>
      <c r="Z403" s="4"/>
      <c r="AA403" s="4"/>
      <c r="AB403" s="395"/>
      <c r="AC403" s="213"/>
      <c r="AD403" s="395"/>
      <c r="AE403" s="409"/>
      <c r="AF403" s="4"/>
      <c r="AG403" s="4"/>
      <c r="AH403" s="4"/>
      <c r="AI403" s="212"/>
      <c r="AJ403" s="4"/>
      <c r="AK403" s="4"/>
      <c r="AL403" s="4"/>
      <c r="AM403" s="4"/>
      <c r="AN403" s="4"/>
      <c r="AO403" s="4"/>
      <c r="AP403" s="4"/>
      <c r="AQ403" s="4"/>
      <c r="AR403" s="4"/>
      <c r="AS403" s="4"/>
    </row>
    <row r="404" spans="1:45" ht="12.75" customHeight="1" x14ac:dyDescent="0.25">
      <c r="A404" s="4"/>
      <c r="B404" s="4"/>
      <c r="C404" s="212"/>
      <c r="D404" s="212"/>
      <c r="E404" s="212"/>
      <c r="F404" s="212"/>
      <c r="G404" s="212"/>
      <c r="H404" s="212"/>
      <c r="I404" s="212"/>
      <c r="J404" s="212"/>
      <c r="K404" s="487"/>
      <c r="L404" s="4"/>
      <c r="M404" s="4"/>
      <c r="N404" s="4"/>
      <c r="O404" s="4"/>
      <c r="P404" s="4"/>
      <c r="Q404" s="212"/>
      <c r="R404" s="395"/>
      <c r="S404" s="4"/>
      <c r="T404" s="4"/>
      <c r="U404" s="212"/>
      <c r="V404" s="212"/>
      <c r="W404" s="212"/>
      <c r="X404" s="4"/>
      <c r="Y404" s="4"/>
      <c r="Z404" s="4"/>
      <c r="AA404" s="4"/>
      <c r="AB404" s="395"/>
      <c r="AC404" s="213"/>
      <c r="AD404" s="395"/>
      <c r="AE404" s="409"/>
      <c r="AF404" s="4"/>
      <c r="AG404" s="4"/>
      <c r="AH404" s="4"/>
      <c r="AI404" s="212"/>
      <c r="AJ404" s="4"/>
      <c r="AK404" s="4"/>
      <c r="AL404" s="4"/>
      <c r="AM404" s="4"/>
      <c r="AN404" s="4"/>
      <c r="AO404" s="4"/>
      <c r="AP404" s="4"/>
      <c r="AQ404" s="4"/>
      <c r="AR404" s="4"/>
      <c r="AS404" s="4"/>
    </row>
    <row r="405" spans="1:45" ht="12.75" customHeight="1" x14ac:dyDescent="0.25">
      <c r="A405" s="4"/>
      <c r="B405" s="4"/>
      <c r="C405" s="212"/>
      <c r="D405" s="212"/>
      <c r="E405" s="212"/>
      <c r="F405" s="212"/>
      <c r="G405" s="212"/>
      <c r="H405" s="212"/>
      <c r="I405" s="212"/>
      <c r="J405" s="212"/>
      <c r="K405" s="487"/>
      <c r="L405" s="4"/>
      <c r="M405" s="4"/>
      <c r="N405" s="4"/>
      <c r="O405" s="4"/>
      <c r="P405" s="4"/>
      <c r="Q405" s="212"/>
      <c r="R405" s="395"/>
      <c r="S405" s="4"/>
      <c r="T405" s="4"/>
      <c r="U405" s="212"/>
      <c r="V405" s="212"/>
      <c r="W405" s="212"/>
      <c r="X405" s="4"/>
      <c r="Y405" s="4"/>
      <c r="Z405" s="4"/>
      <c r="AA405" s="4"/>
      <c r="AB405" s="395"/>
      <c r="AC405" s="213"/>
      <c r="AD405" s="395"/>
      <c r="AE405" s="409"/>
      <c r="AF405" s="4"/>
      <c r="AG405" s="4"/>
      <c r="AH405" s="4"/>
      <c r="AI405" s="212"/>
      <c r="AJ405" s="4"/>
      <c r="AK405" s="4"/>
      <c r="AL405" s="4"/>
      <c r="AM405" s="4"/>
      <c r="AN405" s="4"/>
      <c r="AO405" s="4"/>
      <c r="AP405" s="4"/>
      <c r="AQ405" s="4"/>
      <c r="AR405" s="4"/>
      <c r="AS405" s="4"/>
    </row>
    <row r="406" spans="1:45" ht="12.75" customHeight="1" x14ac:dyDescent="0.25">
      <c r="A406" s="4"/>
      <c r="B406" s="4"/>
      <c r="C406" s="212"/>
      <c r="D406" s="212"/>
      <c r="E406" s="212"/>
      <c r="F406" s="212"/>
      <c r="G406" s="212"/>
      <c r="H406" s="212"/>
      <c r="I406" s="212"/>
      <c r="J406" s="212"/>
      <c r="K406" s="487"/>
      <c r="L406" s="4"/>
      <c r="M406" s="4"/>
      <c r="N406" s="4"/>
      <c r="O406" s="4"/>
      <c r="P406" s="4"/>
      <c r="Q406" s="212"/>
      <c r="R406" s="395"/>
      <c r="S406" s="4"/>
      <c r="T406" s="4"/>
      <c r="U406" s="212"/>
      <c r="V406" s="212"/>
      <c r="W406" s="212"/>
      <c r="X406" s="4"/>
      <c r="Y406" s="4"/>
      <c r="Z406" s="4"/>
      <c r="AA406" s="4"/>
      <c r="AB406" s="395"/>
      <c r="AC406" s="213"/>
      <c r="AD406" s="395"/>
      <c r="AE406" s="409"/>
      <c r="AF406" s="4"/>
      <c r="AG406" s="4"/>
      <c r="AH406" s="4"/>
      <c r="AI406" s="212"/>
      <c r="AJ406" s="4"/>
      <c r="AK406" s="4"/>
      <c r="AL406" s="4"/>
      <c r="AM406" s="4"/>
      <c r="AN406" s="4"/>
      <c r="AO406" s="4"/>
      <c r="AP406" s="4"/>
      <c r="AQ406" s="4"/>
      <c r="AR406" s="4"/>
      <c r="AS406" s="4"/>
    </row>
    <row r="407" spans="1:45" ht="12.75" customHeight="1" x14ac:dyDescent="0.25">
      <c r="A407" s="4"/>
      <c r="B407" s="4"/>
      <c r="C407" s="212"/>
      <c r="D407" s="212"/>
      <c r="E407" s="212"/>
      <c r="F407" s="212"/>
      <c r="G407" s="212"/>
      <c r="H407" s="212"/>
      <c r="I407" s="212"/>
      <c r="J407" s="212"/>
      <c r="K407" s="487"/>
      <c r="L407" s="4"/>
      <c r="M407" s="4"/>
      <c r="N407" s="4"/>
      <c r="O407" s="4"/>
      <c r="P407" s="4"/>
      <c r="Q407" s="212"/>
      <c r="R407" s="395"/>
      <c r="S407" s="4"/>
      <c r="T407" s="4"/>
      <c r="U407" s="212"/>
      <c r="V407" s="212"/>
      <c r="W407" s="212"/>
      <c r="X407" s="4"/>
      <c r="Y407" s="4"/>
      <c r="Z407" s="4"/>
      <c r="AA407" s="4"/>
      <c r="AB407" s="395"/>
      <c r="AC407" s="213"/>
      <c r="AD407" s="395"/>
      <c r="AE407" s="409"/>
      <c r="AF407" s="4"/>
      <c r="AG407" s="4"/>
      <c r="AH407" s="4"/>
      <c r="AI407" s="212"/>
      <c r="AJ407" s="4"/>
      <c r="AK407" s="4"/>
      <c r="AL407" s="4"/>
      <c r="AM407" s="4"/>
      <c r="AN407" s="4"/>
      <c r="AO407" s="4"/>
      <c r="AP407" s="4"/>
      <c r="AQ407" s="4"/>
      <c r="AR407" s="4"/>
      <c r="AS407" s="4"/>
    </row>
    <row r="408" spans="1:45" ht="12.75" customHeight="1" x14ac:dyDescent="0.25">
      <c r="A408" s="4"/>
      <c r="B408" s="4"/>
      <c r="C408" s="212"/>
      <c r="D408" s="212"/>
      <c r="E408" s="212"/>
      <c r="F408" s="212"/>
      <c r="G408" s="212"/>
      <c r="H408" s="212"/>
      <c r="I408" s="212"/>
      <c r="J408" s="212"/>
      <c r="K408" s="487"/>
      <c r="L408" s="4"/>
      <c r="M408" s="4"/>
      <c r="N408" s="4"/>
      <c r="O408" s="4"/>
      <c r="P408" s="4"/>
      <c r="Q408" s="212"/>
      <c r="R408" s="395"/>
      <c r="S408" s="4"/>
      <c r="T408" s="4"/>
      <c r="U408" s="212"/>
      <c r="V408" s="212"/>
      <c r="W408" s="212"/>
      <c r="X408" s="4"/>
      <c r="Y408" s="4"/>
      <c r="Z408" s="4"/>
      <c r="AA408" s="4"/>
      <c r="AB408" s="395"/>
      <c r="AC408" s="213"/>
      <c r="AD408" s="395"/>
      <c r="AE408" s="409"/>
      <c r="AF408" s="4"/>
      <c r="AG408" s="4"/>
      <c r="AH408" s="4"/>
      <c r="AI408" s="212"/>
      <c r="AJ408" s="4"/>
      <c r="AK408" s="4"/>
      <c r="AL408" s="4"/>
      <c r="AM408" s="4"/>
      <c r="AN408" s="4"/>
      <c r="AO408" s="4"/>
      <c r="AP408" s="4"/>
      <c r="AQ408" s="4"/>
      <c r="AR408" s="4"/>
      <c r="AS408" s="4"/>
    </row>
    <row r="409" spans="1:45" ht="12.75" customHeight="1" x14ac:dyDescent="0.25">
      <c r="A409" s="4"/>
      <c r="B409" s="4"/>
      <c r="C409" s="212"/>
      <c r="D409" s="212"/>
      <c r="E409" s="212"/>
      <c r="F409" s="212"/>
      <c r="G409" s="212"/>
      <c r="H409" s="212"/>
      <c r="I409" s="212"/>
      <c r="J409" s="212"/>
      <c r="K409" s="487"/>
      <c r="L409" s="4"/>
      <c r="M409" s="4"/>
      <c r="N409" s="4"/>
      <c r="O409" s="4"/>
      <c r="P409" s="4"/>
      <c r="Q409" s="212"/>
      <c r="R409" s="395"/>
      <c r="S409" s="4"/>
      <c r="T409" s="4"/>
      <c r="U409" s="212"/>
      <c r="V409" s="212"/>
      <c r="W409" s="212"/>
      <c r="X409" s="4"/>
      <c r="Y409" s="4"/>
      <c r="Z409" s="4"/>
      <c r="AA409" s="4"/>
      <c r="AB409" s="395"/>
      <c r="AC409" s="213"/>
      <c r="AD409" s="395"/>
      <c r="AE409" s="409"/>
      <c r="AF409" s="4"/>
      <c r="AG409" s="4"/>
      <c r="AH409" s="4"/>
      <c r="AI409" s="212"/>
      <c r="AJ409" s="4"/>
      <c r="AK409" s="4"/>
      <c r="AL409" s="4"/>
      <c r="AM409" s="4"/>
      <c r="AN409" s="4"/>
      <c r="AO409" s="4"/>
      <c r="AP409" s="4"/>
      <c r="AQ409" s="4"/>
      <c r="AR409" s="4"/>
      <c r="AS409" s="4"/>
    </row>
    <row r="410" spans="1:45" ht="12.75" customHeight="1" x14ac:dyDescent="0.25">
      <c r="A410" s="4"/>
      <c r="B410" s="4"/>
      <c r="C410" s="212"/>
      <c r="D410" s="212"/>
      <c r="E410" s="212"/>
      <c r="F410" s="212"/>
      <c r="G410" s="212"/>
      <c r="H410" s="212"/>
      <c r="I410" s="212"/>
      <c r="J410" s="212"/>
      <c r="K410" s="487"/>
      <c r="L410" s="4"/>
      <c r="M410" s="4"/>
      <c r="N410" s="4"/>
      <c r="O410" s="4"/>
      <c r="P410" s="4"/>
      <c r="Q410" s="212"/>
      <c r="R410" s="395"/>
      <c r="S410" s="4"/>
      <c r="T410" s="4"/>
      <c r="U410" s="212"/>
      <c r="V410" s="212"/>
      <c r="W410" s="212"/>
      <c r="X410" s="4"/>
      <c r="Y410" s="4"/>
      <c r="Z410" s="4"/>
      <c r="AA410" s="4"/>
      <c r="AB410" s="395"/>
      <c r="AC410" s="213"/>
      <c r="AD410" s="395"/>
      <c r="AE410" s="409"/>
      <c r="AF410" s="4"/>
      <c r="AG410" s="4"/>
      <c r="AH410" s="4"/>
      <c r="AI410" s="212"/>
      <c r="AJ410" s="4"/>
      <c r="AK410" s="4"/>
      <c r="AL410" s="4"/>
      <c r="AM410" s="4"/>
      <c r="AN410" s="4"/>
      <c r="AO410" s="4"/>
      <c r="AP410" s="4"/>
      <c r="AQ410" s="4"/>
      <c r="AR410" s="4"/>
      <c r="AS410" s="4"/>
    </row>
    <row r="411" spans="1:45" ht="12.75" customHeight="1" x14ac:dyDescent="0.25">
      <c r="A411" s="4"/>
      <c r="B411" s="4"/>
      <c r="C411" s="212"/>
      <c r="D411" s="212"/>
      <c r="E411" s="212"/>
      <c r="F411" s="212"/>
      <c r="G411" s="212"/>
      <c r="H411" s="212"/>
      <c r="I411" s="212"/>
      <c r="J411" s="212"/>
      <c r="K411" s="487"/>
      <c r="L411" s="4"/>
      <c r="M411" s="4"/>
      <c r="N411" s="4"/>
      <c r="O411" s="4"/>
      <c r="P411" s="4"/>
      <c r="Q411" s="212"/>
      <c r="R411" s="395"/>
      <c r="S411" s="4"/>
      <c r="T411" s="4"/>
      <c r="U411" s="212"/>
      <c r="V411" s="212"/>
      <c r="W411" s="212"/>
      <c r="X411" s="4"/>
      <c r="Y411" s="4"/>
      <c r="Z411" s="4"/>
      <c r="AA411" s="4"/>
      <c r="AB411" s="395"/>
      <c r="AC411" s="213"/>
      <c r="AD411" s="395"/>
      <c r="AE411" s="409"/>
      <c r="AF411" s="4"/>
      <c r="AG411" s="4"/>
      <c r="AH411" s="4"/>
      <c r="AI411" s="212"/>
      <c r="AJ411" s="4"/>
      <c r="AK411" s="4"/>
      <c r="AL411" s="4"/>
      <c r="AM411" s="4"/>
      <c r="AN411" s="4"/>
      <c r="AO411" s="4"/>
      <c r="AP411" s="4"/>
      <c r="AQ411" s="4"/>
      <c r="AR411" s="4"/>
      <c r="AS411" s="4"/>
    </row>
    <row r="412" spans="1:45" ht="12.75" customHeight="1" x14ac:dyDescent="0.25">
      <c r="A412" s="4"/>
      <c r="B412" s="4"/>
      <c r="C412" s="212"/>
      <c r="D412" s="212"/>
      <c r="E412" s="212"/>
      <c r="F412" s="212"/>
      <c r="G412" s="212"/>
      <c r="H412" s="212"/>
      <c r="I412" s="212"/>
      <c r="J412" s="212"/>
      <c r="K412" s="487"/>
      <c r="L412" s="4"/>
      <c r="M412" s="4"/>
      <c r="N412" s="4"/>
      <c r="O412" s="4"/>
      <c r="P412" s="4"/>
      <c r="Q412" s="212"/>
      <c r="R412" s="395"/>
      <c r="S412" s="4"/>
      <c r="T412" s="4"/>
      <c r="U412" s="212"/>
      <c r="V412" s="212"/>
      <c r="W412" s="212"/>
      <c r="X412" s="4"/>
      <c r="Y412" s="4"/>
      <c r="Z412" s="4"/>
      <c r="AA412" s="4"/>
      <c r="AB412" s="395"/>
      <c r="AC412" s="213"/>
      <c r="AD412" s="395"/>
      <c r="AE412" s="409"/>
      <c r="AF412" s="4"/>
      <c r="AG412" s="4"/>
      <c r="AH412" s="4"/>
      <c r="AI412" s="212"/>
      <c r="AJ412" s="4"/>
      <c r="AK412" s="4"/>
      <c r="AL412" s="4"/>
      <c r="AM412" s="4"/>
      <c r="AN412" s="4"/>
      <c r="AO412" s="4"/>
      <c r="AP412" s="4"/>
      <c r="AQ412" s="4"/>
      <c r="AR412" s="4"/>
      <c r="AS412" s="4"/>
    </row>
    <row r="413" spans="1:45" ht="12.75" customHeight="1" x14ac:dyDescent="0.25">
      <c r="A413" s="4"/>
      <c r="B413" s="4"/>
      <c r="C413" s="212"/>
      <c r="D413" s="212"/>
      <c r="E413" s="212"/>
      <c r="F413" s="212"/>
      <c r="G413" s="212"/>
      <c r="H413" s="212"/>
      <c r="I413" s="212"/>
      <c r="J413" s="212"/>
      <c r="K413" s="487"/>
      <c r="L413" s="4"/>
      <c r="M413" s="4"/>
      <c r="N413" s="4"/>
      <c r="O413" s="4"/>
      <c r="P413" s="4"/>
      <c r="Q413" s="212"/>
      <c r="R413" s="395"/>
      <c r="S413" s="4"/>
      <c r="T413" s="4"/>
      <c r="U413" s="212"/>
      <c r="V413" s="212"/>
      <c r="W413" s="212"/>
      <c r="X413" s="4"/>
      <c r="Y413" s="4"/>
      <c r="Z413" s="4"/>
      <c r="AA413" s="4"/>
      <c r="AB413" s="395"/>
      <c r="AC413" s="213"/>
      <c r="AD413" s="395"/>
      <c r="AE413" s="409"/>
      <c r="AF413" s="4"/>
      <c r="AG413" s="4"/>
      <c r="AH413" s="4"/>
      <c r="AI413" s="212"/>
      <c r="AJ413" s="4"/>
      <c r="AK413" s="4"/>
      <c r="AL413" s="4"/>
      <c r="AM413" s="4"/>
      <c r="AN413" s="4"/>
      <c r="AO413" s="4"/>
      <c r="AP413" s="4"/>
      <c r="AQ413" s="4"/>
      <c r="AR413" s="4"/>
      <c r="AS413" s="4"/>
    </row>
    <row r="414" spans="1:45" ht="12.75" customHeight="1" x14ac:dyDescent="0.25">
      <c r="A414" s="4"/>
      <c r="B414" s="4"/>
      <c r="C414" s="212"/>
      <c r="D414" s="212"/>
      <c r="E414" s="212"/>
      <c r="F414" s="212"/>
      <c r="G414" s="212"/>
      <c r="H414" s="212"/>
      <c r="I414" s="212"/>
      <c r="J414" s="212"/>
      <c r="K414" s="487"/>
      <c r="L414" s="4"/>
      <c r="M414" s="4"/>
      <c r="N414" s="4"/>
      <c r="O414" s="4"/>
      <c r="P414" s="4"/>
      <c r="Q414" s="212"/>
      <c r="R414" s="395"/>
      <c r="S414" s="4"/>
      <c r="T414" s="4"/>
      <c r="U414" s="212"/>
      <c r="V414" s="212"/>
      <c r="W414" s="212"/>
      <c r="X414" s="4"/>
      <c r="Y414" s="4"/>
      <c r="Z414" s="4"/>
      <c r="AA414" s="4"/>
      <c r="AB414" s="395"/>
      <c r="AC414" s="213"/>
      <c r="AD414" s="395"/>
      <c r="AE414" s="409"/>
      <c r="AF414" s="4"/>
      <c r="AG414" s="4"/>
      <c r="AH414" s="4"/>
      <c r="AI414" s="212"/>
      <c r="AJ414" s="4"/>
      <c r="AK414" s="4"/>
      <c r="AL414" s="4"/>
      <c r="AM414" s="4"/>
      <c r="AN414" s="4"/>
      <c r="AO414" s="4"/>
      <c r="AP414" s="4"/>
      <c r="AQ414" s="4"/>
      <c r="AR414" s="4"/>
      <c r="AS414" s="4"/>
    </row>
    <row r="415" spans="1:45" ht="12.75" customHeight="1" x14ac:dyDescent="0.25">
      <c r="A415" s="4"/>
      <c r="B415" s="4"/>
      <c r="C415" s="212"/>
      <c r="D415" s="212"/>
      <c r="E415" s="212"/>
      <c r="F415" s="212"/>
      <c r="G415" s="212"/>
      <c r="H415" s="212"/>
      <c r="I415" s="212"/>
      <c r="J415" s="212"/>
      <c r="K415" s="487"/>
      <c r="L415" s="4"/>
      <c r="M415" s="4"/>
      <c r="N415" s="4"/>
      <c r="O415" s="4"/>
      <c r="P415" s="4"/>
      <c r="Q415" s="212"/>
      <c r="R415" s="395"/>
      <c r="S415" s="4"/>
      <c r="T415" s="4"/>
      <c r="U415" s="212"/>
      <c r="V415" s="212"/>
      <c r="W415" s="212"/>
      <c r="X415" s="4"/>
      <c r="Y415" s="4"/>
      <c r="Z415" s="4"/>
      <c r="AA415" s="4"/>
      <c r="AB415" s="395"/>
      <c r="AC415" s="213"/>
      <c r="AD415" s="395"/>
      <c r="AE415" s="409"/>
      <c r="AF415" s="4"/>
      <c r="AG415" s="4"/>
      <c r="AH415" s="4"/>
      <c r="AI415" s="212"/>
      <c r="AJ415" s="4"/>
      <c r="AK415" s="4"/>
      <c r="AL415" s="4"/>
      <c r="AM415" s="4"/>
      <c r="AN415" s="4"/>
      <c r="AO415" s="4"/>
      <c r="AP415" s="4"/>
      <c r="AQ415" s="4"/>
      <c r="AR415" s="4"/>
      <c r="AS415" s="4"/>
    </row>
    <row r="416" spans="1:45" ht="12.75" customHeight="1" x14ac:dyDescent="0.25">
      <c r="A416" s="4"/>
      <c r="B416" s="4"/>
      <c r="C416" s="212"/>
      <c r="D416" s="212"/>
      <c r="E416" s="212"/>
      <c r="F416" s="212"/>
      <c r="G416" s="212"/>
      <c r="H416" s="212"/>
      <c r="I416" s="212"/>
      <c r="J416" s="212"/>
      <c r="K416" s="487"/>
      <c r="L416" s="4"/>
      <c r="M416" s="4"/>
      <c r="N416" s="4"/>
      <c r="O416" s="4"/>
      <c r="P416" s="4"/>
      <c r="Q416" s="212"/>
      <c r="R416" s="395"/>
      <c r="S416" s="4"/>
      <c r="T416" s="4"/>
      <c r="U416" s="212"/>
      <c r="V416" s="212"/>
      <c r="W416" s="212"/>
      <c r="X416" s="4"/>
      <c r="Y416" s="4"/>
      <c r="Z416" s="4"/>
      <c r="AA416" s="4"/>
      <c r="AB416" s="395"/>
      <c r="AC416" s="213"/>
      <c r="AD416" s="395"/>
      <c r="AE416" s="409"/>
      <c r="AF416" s="4"/>
      <c r="AG416" s="4"/>
      <c r="AH416" s="4"/>
      <c r="AI416" s="212"/>
      <c r="AJ416" s="4"/>
      <c r="AK416" s="4"/>
      <c r="AL416" s="4"/>
      <c r="AM416" s="4"/>
      <c r="AN416" s="4"/>
      <c r="AO416" s="4"/>
      <c r="AP416" s="4"/>
      <c r="AQ416" s="4"/>
      <c r="AR416" s="4"/>
      <c r="AS416" s="4"/>
    </row>
    <row r="417" spans="1:45" ht="12.75" customHeight="1" x14ac:dyDescent="0.25">
      <c r="A417" s="4"/>
      <c r="B417" s="4"/>
      <c r="C417" s="212"/>
      <c r="D417" s="212"/>
      <c r="E417" s="212"/>
      <c r="F417" s="212"/>
      <c r="G417" s="212"/>
      <c r="H417" s="212"/>
      <c r="I417" s="212"/>
      <c r="J417" s="212"/>
      <c r="K417" s="487"/>
      <c r="L417" s="4"/>
      <c r="M417" s="4"/>
      <c r="N417" s="4"/>
      <c r="O417" s="4"/>
      <c r="P417" s="4"/>
      <c r="Q417" s="212"/>
      <c r="R417" s="395"/>
      <c r="S417" s="4"/>
      <c r="T417" s="4"/>
      <c r="U417" s="212"/>
      <c r="V417" s="212"/>
      <c r="W417" s="212"/>
      <c r="X417" s="4"/>
      <c r="Y417" s="4"/>
      <c r="Z417" s="4"/>
      <c r="AA417" s="4"/>
      <c r="AB417" s="395"/>
      <c r="AC417" s="213"/>
      <c r="AD417" s="395"/>
      <c r="AE417" s="409"/>
      <c r="AF417" s="4"/>
      <c r="AG417" s="4"/>
      <c r="AH417" s="4"/>
      <c r="AI417" s="212"/>
      <c r="AJ417" s="4"/>
      <c r="AK417" s="4"/>
      <c r="AL417" s="4"/>
      <c r="AM417" s="4"/>
      <c r="AN417" s="4"/>
      <c r="AO417" s="4"/>
      <c r="AP417" s="4"/>
      <c r="AQ417" s="4"/>
      <c r="AR417" s="4"/>
      <c r="AS417" s="4"/>
    </row>
    <row r="418" spans="1:45" ht="12.75" customHeight="1" x14ac:dyDescent="0.25">
      <c r="A418" s="4"/>
      <c r="B418" s="4"/>
      <c r="C418" s="212"/>
      <c r="D418" s="212"/>
      <c r="E418" s="212"/>
      <c r="F418" s="212"/>
      <c r="G418" s="212"/>
      <c r="H418" s="212"/>
      <c r="I418" s="212"/>
      <c r="J418" s="212"/>
      <c r="K418" s="487"/>
      <c r="L418" s="4"/>
      <c r="M418" s="4"/>
      <c r="N418" s="4"/>
      <c r="O418" s="4"/>
      <c r="P418" s="4"/>
      <c r="Q418" s="212"/>
      <c r="R418" s="395"/>
      <c r="S418" s="4"/>
      <c r="T418" s="4"/>
      <c r="U418" s="212"/>
      <c r="V418" s="212"/>
      <c r="W418" s="212"/>
      <c r="X418" s="4"/>
      <c r="Y418" s="4"/>
      <c r="Z418" s="4"/>
      <c r="AA418" s="4"/>
      <c r="AB418" s="395"/>
      <c r="AC418" s="213"/>
      <c r="AD418" s="395"/>
      <c r="AE418" s="409"/>
      <c r="AF418" s="4"/>
      <c r="AG418" s="4"/>
      <c r="AH418" s="4"/>
      <c r="AI418" s="212"/>
      <c r="AJ418" s="4"/>
      <c r="AK418" s="4"/>
      <c r="AL418" s="4"/>
      <c r="AM418" s="4"/>
      <c r="AN418" s="4"/>
      <c r="AO418" s="4"/>
      <c r="AP418" s="4"/>
      <c r="AQ418" s="4"/>
      <c r="AR418" s="4"/>
      <c r="AS418" s="4"/>
    </row>
    <row r="419" spans="1:45" ht="12.75" customHeight="1" x14ac:dyDescent="0.25">
      <c r="A419" s="4"/>
      <c r="B419" s="4"/>
      <c r="C419" s="212"/>
      <c r="D419" s="212"/>
      <c r="E419" s="212"/>
      <c r="F419" s="212"/>
      <c r="G419" s="212"/>
      <c r="H419" s="212"/>
      <c r="I419" s="212"/>
      <c r="J419" s="212"/>
      <c r="K419" s="487"/>
      <c r="L419" s="4"/>
      <c r="M419" s="4"/>
      <c r="N419" s="4"/>
      <c r="O419" s="4"/>
      <c r="P419" s="4"/>
      <c r="Q419" s="212"/>
      <c r="R419" s="395"/>
      <c r="S419" s="4"/>
      <c r="T419" s="4"/>
      <c r="U419" s="212"/>
      <c r="V419" s="212"/>
      <c r="W419" s="212"/>
      <c r="X419" s="4"/>
      <c r="Y419" s="4"/>
      <c r="Z419" s="4"/>
      <c r="AA419" s="4"/>
      <c r="AB419" s="395"/>
      <c r="AC419" s="213"/>
      <c r="AD419" s="395"/>
      <c r="AE419" s="409"/>
      <c r="AF419" s="4"/>
      <c r="AG419" s="4"/>
      <c r="AH419" s="4"/>
      <c r="AI419" s="212"/>
      <c r="AJ419" s="4"/>
      <c r="AK419" s="4"/>
      <c r="AL419" s="4"/>
      <c r="AM419" s="4"/>
      <c r="AN419" s="4"/>
      <c r="AO419" s="4"/>
      <c r="AP419" s="4"/>
      <c r="AQ419" s="4"/>
      <c r="AR419" s="4"/>
      <c r="AS419" s="4"/>
    </row>
    <row r="420" spans="1:45" ht="12.75" customHeight="1" x14ac:dyDescent="0.25">
      <c r="A420" s="4"/>
      <c r="B420" s="4"/>
      <c r="C420" s="212"/>
      <c r="D420" s="212"/>
      <c r="E420" s="212"/>
      <c r="F420" s="212"/>
      <c r="G420" s="212"/>
      <c r="H420" s="212"/>
      <c r="I420" s="212"/>
      <c r="J420" s="212"/>
      <c r="K420" s="487"/>
      <c r="L420" s="4"/>
      <c r="M420" s="4"/>
      <c r="N420" s="4"/>
      <c r="O420" s="4"/>
      <c r="P420" s="4"/>
      <c r="Q420" s="212"/>
      <c r="R420" s="395"/>
      <c r="S420" s="4"/>
      <c r="T420" s="4"/>
      <c r="U420" s="212"/>
      <c r="V420" s="212"/>
      <c r="W420" s="212"/>
      <c r="X420" s="4"/>
      <c r="Y420" s="4"/>
      <c r="Z420" s="4"/>
      <c r="AA420" s="4"/>
      <c r="AB420" s="395"/>
      <c r="AC420" s="213"/>
      <c r="AD420" s="395"/>
      <c r="AE420" s="409"/>
      <c r="AF420" s="4"/>
      <c r="AG420" s="4"/>
      <c r="AH420" s="4"/>
      <c r="AI420" s="212"/>
      <c r="AJ420" s="4"/>
      <c r="AK420" s="4"/>
      <c r="AL420" s="4"/>
      <c r="AM420" s="4"/>
      <c r="AN420" s="4"/>
      <c r="AO420" s="4"/>
      <c r="AP420" s="4"/>
      <c r="AQ420" s="4"/>
      <c r="AR420" s="4"/>
      <c r="AS420" s="4"/>
    </row>
    <row r="421" spans="1:45" ht="12.75" customHeight="1" x14ac:dyDescent="0.25">
      <c r="A421" s="4"/>
      <c r="B421" s="4"/>
      <c r="C421" s="212"/>
      <c r="D421" s="212"/>
      <c r="E421" s="212"/>
      <c r="F421" s="212"/>
      <c r="G421" s="212"/>
      <c r="H421" s="212"/>
      <c r="I421" s="212"/>
      <c r="J421" s="212"/>
      <c r="K421" s="487"/>
      <c r="L421" s="4"/>
      <c r="M421" s="4"/>
      <c r="N421" s="4"/>
      <c r="O421" s="4"/>
      <c r="P421" s="4"/>
      <c r="Q421" s="212"/>
      <c r="R421" s="395"/>
      <c r="S421" s="4"/>
      <c r="T421" s="4"/>
      <c r="U421" s="212"/>
      <c r="V421" s="212"/>
      <c r="W421" s="212"/>
      <c r="X421" s="4"/>
      <c r="Y421" s="4"/>
      <c r="Z421" s="4"/>
      <c r="AA421" s="4"/>
      <c r="AB421" s="395"/>
      <c r="AC421" s="213"/>
      <c r="AD421" s="395"/>
      <c r="AE421" s="409"/>
      <c r="AF421" s="4"/>
      <c r="AG421" s="4"/>
      <c r="AH421" s="4"/>
      <c r="AI421" s="212"/>
      <c r="AJ421" s="4"/>
      <c r="AK421" s="4"/>
      <c r="AL421" s="4"/>
      <c r="AM421" s="4"/>
      <c r="AN421" s="4"/>
      <c r="AO421" s="4"/>
      <c r="AP421" s="4"/>
      <c r="AQ421" s="4"/>
      <c r="AR421" s="4"/>
      <c r="AS421" s="4"/>
    </row>
    <row r="422" spans="1:45" ht="12.75" customHeight="1" x14ac:dyDescent="0.25">
      <c r="A422" s="4"/>
      <c r="B422" s="4"/>
      <c r="C422" s="212"/>
      <c r="D422" s="212"/>
      <c r="E422" s="212"/>
      <c r="F422" s="212"/>
      <c r="G422" s="212"/>
      <c r="H422" s="212"/>
      <c r="I422" s="212"/>
      <c r="J422" s="212"/>
      <c r="K422" s="487"/>
      <c r="L422" s="4"/>
      <c r="M422" s="4"/>
      <c r="N422" s="4"/>
      <c r="O422" s="4"/>
      <c r="P422" s="4"/>
      <c r="Q422" s="212"/>
      <c r="R422" s="395"/>
      <c r="S422" s="4"/>
      <c r="T422" s="4"/>
      <c r="U422" s="212"/>
      <c r="V422" s="212"/>
      <c r="W422" s="212"/>
      <c r="X422" s="4"/>
      <c r="Y422" s="4"/>
      <c r="Z422" s="4"/>
      <c r="AA422" s="4"/>
      <c r="AB422" s="395"/>
      <c r="AC422" s="213"/>
      <c r="AD422" s="395"/>
      <c r="AE422" s="409"/>
      <c r="AF422" s="4"/>
      <c r="AG422" s="4"/>
      <c r="AH422" s="4"/>
      <c r="AI422" s="212"/>
      <c r="AJ422" s="4"/>
      <c r="AK422" s="4"/>
      <c r="AL422" s="4"/>
      <c r="AM422" s="4"/>
      <c r="AN422" s="4"/>
      <c r="AO422" s="4"/>
      <c r="AP422" s="4"/>
      <c r="AQ422" s="4"/>
      <c r="AR422" s="4"/>
      <c r="AS422" s="4"/>
    </row>
    <row r="423" spans="1:45" ht="12.75" customHeight="1" x14ac:dyDescent="0.25">
      <c r="A423" s="4"/>
      <c r="B423" s="4"/>
      <c r="C423" s="212"/>
      <c r="D423" s="212"/>
      <c r="E423" s="212"/>
      <c r="F423" s="212"/>
      <c r="G423" s="212"/>
      <c r="H423" s="212"/>
      <c r="I423" s="212"/>
      <c r="J423" s="212"/>
      <c r="K423" s="487"/>
      <c r="L423" s="4"/>
      <c r="M423" s="4"/>
      <c r="N423" s="4"/>
      <c r="O423" s="4"/>
      <c r="P423" s="4"/>
      <c r="Q423" s="212"/>
      <c r="R423" s="395"/>
      <c r="S423" s="4"/>
      <c r="T423" s="4"/>
      <c r="U423" s="212"/>
      <c r="V423" s="212"/>
      <c r="W423" s="212"/>
      <c r="X423" s="4"/>
      <c r="Y423" s="4"/>
      <c r="Z423" s="4"/>
      <c r="AA423" s="4"/>
      <c r="AB423" s="395"/>
      <c r="AC423" s="213"/>
      <c r="AD423" s="395"/>
      <c r="AE423" s="409"/>
      <c r="AF423" s="4"/>
      <c r="AG423" s="4"/>
      <c r="AH423" s="4"/>
      <c r="AI423" s="212"/>
      <c r="AJ423" s="4"/>
      <c r="AK423" s="4"/>
      <c r="AL423" s="4"/>
      <c r="AM423" s="4"/>
      <c r="AN423" s="4"/>
      <c r="AO423" s="4"/>
      <c r="AP423" s="4"/>
      <c r="AQ423" s="4"/>
      <c r="AR423" s="4"/>
      <c r="AS423" s="4"/>
    </row>
    <row r="424" spans="1:45" ht="12.75" customHeight="1" x14ac:dyDescent="0.25">
      <c r="A424" s="4"/>
      <c r="B424" s="4"/>
      <c r="C424" s="212"/>
      <c r="D424" s="212"/>
      <c r="E424" s="212"/>
      <c r="F424" s="212"/>
      <c r="G424" s="212"/>
      <c r="H424" s="212"/>
      <c r="I424" s="212"/>
      <c r="J424" s="212"/>
      <c r="K424" s="487"/>
      <c r="L424" s="4"/>
      <c r="M424" s="4"/>
      <c r="N424" s="4"/>
      <c r="O424" s="4"/>
      <c r="P424" s="4"/>
      <c r="Q424" s="212"/>
      <c r="R424" s="395"/>
      <c r="S424" s="4"/>
      <c r="T424" s="4"/>
      <c r="U424" s="212"/>
      <c r="V424" s="212"/>
      <c r="W424" s="212"/>
      <c r="X424" s="4"/>
      <c r="Y424" s="4"/>
      <c r="Z424" s="4"/>
      <c r="AA424" s="4"/>
      <c r="AB424" s="395"/>
      <c r="AC424" s="213"/>
      <c r="AD424" s="395"/>
      <c r="AE424" s="409"/>
      <c r="AF424" s="4"/>
      <c r="AG424" s="4"/>
      <c r="AH424" s="4"/>
      <c r="AI424" s="212"/>
      <c r="AJ424" s="4"/>
      <c r="AK424" s="4"/>
      <c r="AL424" s="4"/>
      <c r="AM424" s="4"/>
      <c r="AN424" s="4"/>
      <c r="AO424" s="4"/>
      <c r="AP424" s="4"/>
      <c r="AQ424" s="4"/>
      <c r="AR424" s="4"/>
      <c r="AS424" s="4"/>
    </row>
    <row r="425" spans="1:45" ht="12.75" customHeight="1" x14ac:dyDescent="0.25">
      <c r="A425" s="4"/>
      <c r="B425" s="4"/>
      <c r="C425" s="212"/>
      <c r="D425" s="212"/>
      <c r="E425" s="212"/>
      <c r="F425" s="212"/>
      <c r="G425" s="212"/>
      <c r="H425" s="212"/>
      <c r="I425" s="212"/>
      <c r="J425" s="212"/>
      <c r="K425" s="487"/>
      <c r="L425" s="4"/>
      <c r="M425" s="4"/>
      <c r="N425" s="4"/>
      <c r="O425" s="4"/>
      <c r="P425" s="4"/>
      <c r="Q425" s="212"/>
      <c r="R425" s="395"/>
      <c r="S425" s="4"/>
      <c r="T425" s="4"/>
      <c r="U425" s="212"/>
      <c r="V425" s="212"/>
      <c r="W425" s="212"/>
      <c r="X425" s="4"/>
      <c r="Y425" s="4"/>
      <c r="Z425" s="4"/>
      <c r="AA425" s="4"/>
      <c r="AB425" s="395"/>
      <c r="AC425" s="213"/>
      <c r="AD425" s="395"/>
      <c r="AE425" s="409"/>
      <c r="AF425" s="4"/>
      <c r="AG425" s="4"/>
      <c r="AH425" s="4"/>
      <c r="AI425" s="212"/>
      <c r="AJ425" s="4"/>
      <c r="AK425" s="4"/>
      <c r="AL425" s="4"/>
      <c r="AM425" s="4"/>
      <c r="AN425" s="4"/>
      <c r="AO425" s="4"/>
      <c r="AP425" s="4"/>
      <c r="AQ425" s="4"/>
      <c r="AR425" s="4"/>
      <c r="AS425" s="4"/>
    </row>
    <row r="426" spans="1:45" ht="12.75" customHeight="1" x14ac:dyDescent="0.25">
      <c r="A426" s="4"/>
      <c r="B426" s="4"/>
      <c r="C426" s="212"/>
      <c r="D426" s="212"/>
      <c r="E426" s="212"/>
      <c r="F426" s="212"/>
      <c r="G426" s="212"/>
      <c r="H426" s="212"/>
      <c r="I426" s="212"/>
      <c r="J426" s="212"/>
      <c r="K426" s="487"/>
      <c r="L426" s="4"/>
      <c r="M426" s="4"/>
      <c r="N426" s="4"/>
      <c r="O426" s="4"/>
      <c r="P426" s="4"/>
      <c r="Q426" s="212"/>
      <c r="R426" s="395"/>
      <c r="S426" s="4"/>
      <c r="T426" s="4"/>
      <c r="U426" s="212"/>
      <c r="V426" s="212"/>
      <c r="W426" s="212"/>
      <c r="X426" s="4"/>
      <c r="Y426" s="4"/>
      <c r="Z426" s="4"/>
      <c r="AA426" s="4"/>
      <c r="AB426" s="395"/>
      <c r="AC426" s="213"/>
      <c r="AD426" s="395"/>
      <c r="AE426" s="409"/>
      <c r="AF426" s="4"/>
      <c r="AG426" s="4"/>
      <c r="AH426" s="4"/>
      <c r="AI426" s="212"/>
      <c r="AJ426" s="4"/>
      <c r="AK426" s="4"/>
      <c r="AL426" s="4"/>
      <c r="AM426" s="4"/>
      <c r="AN426" s="4"/>
      <c r="AO426" s="4"/>
      <c r="AP426" s="4"/>
      <c r="AQ426" s="4"/>
      <c r="AR426" s="4"/>
      <c r="AS426" s="4"/>
    </row>
    <row r="427" spans="1:45" ht="12.75" customHeight="1" x14ac:dyDescent="0.25">
      <c r="A427" s="4"/>
      <c r="B427" s="4"/>
      <c r="C427" s="212"/>
      <c r="D427" s="212"/>
      <c r="E427" s="212"/>
      <c r="F427" s="212"/>
      <c r="G427" s="212"/>
      <c r="H427" s="212"/>
      <c r="I427" s="212"/>
      <c r="J427" s="212"/>
      <c r="K427" s="487"/>
      <c r="L427" s="4"/>
      <c r="M427" s="4"/>
      <c r="N427" s="4"/>
      <c r="O427" s="4"/>
      <c r="P427" s="4"/>
      <c r="Q427" s="212"/>
      <c r="R427" s="395"/>
      <c r="S427" s="4"/>
      <c r="T427" s="4"/>
      <c r="U427" s="212"/>
      <c r="V427" s="212"/>
      <c r="W427" s="212"/>
      <c r="X427" s="4"/>
      <c r="Y427" s="4"/>
      <c r="Z427" s="4"/>
      <c r="AA427" s="4"/>
      <c r="AB427" s="395"/>
      <c r="AC427" s="213"/>
      <c r="AD427" s="395"/>
      <c r="AE427" s="409"/>
      <c r="AF427" s="4"/>
      <c r="AG427" s="4"/>
      <c r="AH427" s="4"/>
      <c r="AI427" s="212"/>
      <c r="AJ427" s="4"/>
      <c r="AK427" s="4"/>
      <c r="AL427" s="4"/>
      <c r="AM427" s="4"/>
      <c r="AN427" s="4"/>
      <c r="AO427" s="4"/>
      <c r="AP427" s="4"/>
      <c r="AQ427" s="4"/>
      <c r="AR427" s="4"/>
      <c r="AS427" s="4"/>
    </row>
    <row r="428" spans="1:45" ht="12.75" customHeight="1" x14ac:dyDescent="0.25">
      <c r="A428" s="4"/>
      <c r="B428" s="4"/>
      <c r="C428" s="212"/>
      <c r="D428" s="212"/>
      <c r="E428" s="212"/>
      <c r="F428" s="212"/>
      <c r="G428" s="212"/>
      <c r="H428" s="212"/>
      <c r="I428" s="212"/>
      <c r="J428" s="212"/>
      <c r="K428" s="487"/>
      <c r="L428" s="4"/>
      <c r="M428" s="4"/>
      <c r="N428" s="4"/>
      <c r="O428" s="4"/>
      <c r="P428" s="4"/>
      <c r="Q428" s="212"/>
      <c r="R428" s="395"/>
      <c r="S428" s="4"/>
      <c r="T428" s="4"/>
      <c r="U428" s="212"/>
      <c r="V428" s="212"/>
      <c r="W428" s="212"/>
      <c r="X428" s="4"/>
      <c r="Y428" s="4"/>
      <c r="Z428" s="4"/>
      <c r="AA428" s="4"/>
      <c r="AB428" s="395"/>
      <c r="AC428" s="213"/>
      <c r="AD428" s="395"/>
      <c r="AE428" s="409"/>
      <c r="AF428" s="4"/>
      <c r="AG428" s="4"/>
      <c r="AH428" s="4"/>
      <c r="AI428" s="212"/>
      <c r="AJ428" s="4"/>
      <c r="AK428" s="4"/>
      <c r="AL428" s="4"/>
      <c r="AM428" s="4"/>
      <c r="AN428" s="4"/>
      <c r="AO428" s="4"/>
      <c r="AP428" s="4"/>
      <c r="AQ428" s="4"/>
      <c r="AR428" s="4"/>
      <c r="AS428" s="4"/>
    </row>
    <row r="429" spans="1:45" ht="12.75" customHeight="1" x14ac:dyDescent="0.25">
      <c r="A429" s="4"/>
      <c r="B429" s="4"/>
      <c r="C429" s="212"/>
      <c r="D429" s="212"/>
      <c r="E429" s="212"/>
      <c r="F429" s="212"/>
      <c r="G429" s="212"/>
      <c r="H429" s="212"/>
      <c r="I429" s="212"/>
      <c r="J429" s="212"/>
      <c r="K429" s="487"/>
      <c r="L429" s="4"/>
      <c r="M429" s="4"/>
      <c r="N429" s="4"/>
      <c r="O429" s="4"/>
      <c r="P429" s="4"/>
      <c r="Q429" s="212"/>
      <c r="R429" s="395"/>
      <c r="S429" s="4"/>
      <c r="T429" s="4"/>
      <c r="U429" s="212"/>
      <c r="V429" s="212"/>
      <c r="W429" s="212"/>
      <c r="X429" s="4"/>
      <c r="Y429" s="4"/>
      <c r="Z429" s="4"/>
      <c r="AA429" s="4"/>
      <c r="AB429" s="395"/>
      <c r="AC429" s="213"/>
      <c r="AD429" s="395"/>
      <c r="AE429" s="409"/>
      <c r="AF429" s="4"/>
      <c r="AG429" s="4"/>
      <c r="AH429" s="4"/>
      <c r="AI429" s="212"/>
      <c r="AJ429" s="4"/>
      <c r="AK429" s="4"/>
      <c r="AL429" s="4"/>
      <c r="AM429" s="4"/>
      <c r="AN429" s="4"/>
      <c r="AO429" s="4"/>
      <c r="AP429" s="4"/>
      <c r="AQ429" s="4"/>
      <c r="AR429" s="4"/>
      <c r="AS429" s="4"/>
    </row>
    <row r="430" spans="1:45" ht="12.75" customHeight="1" x14ac:dyDescent="0.25">
      <c r="A430" s="4"/>
      <c r="B430" s="4"/>
      <c r="C430" s="212"/>
      <c r="D430" s="212"/>
      <c r="E430" s="212"/>
      <c r="F430" s="212"/>
      <c r="G430" s="212"/>
      <c r="H430" s="212"/>
      <c r="I430" s="212"/>
      <c r="J430" s="212"/>
      <c r="K430" s="487"/>
      <c r="L430" s="4"/>
      <c r="M430" s="4"/>
      <c r="N430" s="4"/>
      <c r="O430" s="4"/>
      <c r="P430" s="4"/>
      <c r="Q430" s="212"/>
      <c r="R430" s="395"/>
      <c r="S430" s="4"/>
      <c r="T430" s="4"/>
      <c r="U430" s="212"/>
      <c r="V430" s="212"/>
      <c r="W430" s="212"/>
      <c r="X430" s="4"/>
      <c r="Y430" s="4"/>
      <c r="Z430" s="4"/>
      <c r="AA430" s="4"/>
      <c r="AB430" s="395"/>
      <c r="AC430" s="213"/>
      <c r="AD430" s="395"/>
      <c r="AE430" s="409"/>
      <c r="AF430" s="4"/>
      <c r="AG430" s="4"/>
      <c r="AH430" s="4"/>
      <c r="AI430" s="212"/>
      <c r="AJ430" s="4"/>
      <c r="AK430" s="4"/>
      <c r="AL430" s="4"/>
      <c r="AM430" s="4"/>
      <c r="AN430" s="4"/>
      <c r="AO430" s="4"/>
      <c r="AP430" s="4"/>
      <c r="AQ430" s="4"/>
      <c r="AR430" s="4"/>
      <c r="AS430" s="4"/>
    </row>
    <row r="431" spans="1:45" ht="12.75" customHeight="1" x14ac:dyDescent="0.25">
      <c r="A431" s="4"/>
      <c r="B431" s="4"/>
      <c r="C431" s="212"/>
      <c r="D431" s="212"/>
      <c r="E431" s="212"/>
      <c r="F431" s="212"/>
      <c r="G431" s="212"/>
      <c r="H431" s="212"/>
      <c r="I431" s="212"/>
      <c r="J431" s="212"/>
      <c r="K431" s="487"/>
      <c r="L431" s="4"/>
      <c r="M431" s="4"/>
      <c r="N431" s="4"/>
      <c r="O431" s="4"/>
      <c r="P431" s="4"/>
      <c r="Q431" s="212"/>
      <c r="R431" s="395"/>
      <c r="S431" s="4"/>
      <c r="T431" s="4"/>
      <c r="U431" s="212"/>
      <c r="V431" s="212"/>
      <c r="W431" s="212"/>
      <c r="X431" s="4"/>
      <c r="Y431" s="4"/>
      <c r="Z431" s="4"/>
      <c r="AA431" s="4"/>
      <c r="AB431" s="395"/>
      <c r="AC431" s="213"/>
      <c r="AD431" s="395"/>
      <c r="AE431" s="409"/>
      <c r="AF431" s="4"/>
      <c r="AG431" s="4"/>
      <c r="AH431" s="4"/>
      <c r="AI431" s="212"/>
      <c r="AJ431" s="4"/>
      <c r="AK431" s="4"/>
      <c r="AL431" s="4"/>
      <c r="AM431" s="4"/>
      <c r="AN431" s="4"/>
      <c r="AO431" s="4"/>
      <c r="AP431" s="4"/>
      <c r="AQ431" s="4"/>
      <c r="AR431" s="4"/>
      <c r="AS431" s="4"/>
    </row>
    <row r="432" spans="1:45" ht="12.75" customHeight="1" x14ac:dyDescent="0.25">
      <c r="A432" s="4"/>
      <c r="B432" s="4"/>
      <c r="C432" s="212"/>
      <c r="D432" s="212"/>
      <c r="E432" s="212"/>
      <c r="F432" s="212"/>
      <c r="G432" s="212"/>
      <c r="H432" s="212"/>
      <c r="I432" s="212"/>
      <c r="J432" s="212"/>
      <c r="K432" s="487"/>
      <c r="L432" s="4"/>
      <c r="M432" s="4"/>
      <c r="N432" s="4"/>
      <c r="O432" s="4"/>
      <c r="P432" s="4"/>
      <c r="Q432" s="212"/>
      <c r="R432" s="395"/>
      <c r="S432" s="4"/>
      <c r="T432" s="4"/>
      <c r="U432" s="212"/>
      <c r="V432" s="212"/>
      <c r="W432" s="212"/>
      <c r="X432" s="4"/>
      <c r="Y432" s="4"/>
      <c r="Z432" s="4"/>
      <c r="AA432" s="4"/>
      <c r="AB432" s="395"/>
      <c r="AC432" s="213"/>
      <c r="AD432" s="395"/>
      <c r="AE432" s="409"/>
      <c r="AF432" s="4"/>
      <c r="AG432" s="4"/>
      <c r="AH432" s="4"/>
      <c r="AI432" s="212"/>
      <c r="AJ432" s="4"/>
      <c r="AK432" s="4"/>
      <c r="AL432" s="4"/>
      <c r="AM432" s="4"/>
      <c r="AN432" s="4"/>
      <c r="AO432" s="4"/>
      <c r="AP432" s="4"/>
      <c r="AQ432" s="4"/>
      <c r="AR432" s="4"/>
      <c r="AS432" s="4"/>
    </row>
    <row r="433" spans="1:45" ht="12.75" customHeight="1" x14ac:dyDescent="0.25">
      <c r="A433" s="4"/>
      <c r="B433" s="4"/>
      <c r="C433" s="212"/>
      <c r="D433" s="212"/>
      <c r="E433" s="212"/>
      <c r="F433" s="212"/>
      <c r="G433" s="212"/>
      <c r="H433" s="212"/>
      <c r="I433" s="212"/>
      <c r="J433" s="212"/>
      <c r="K433" s="487"/>
      <c r="L433" s="4"/>
      <c r="M433" s="4"/>
      <c r="N433" s="4"/>
      <c r="O433" s="4"/>
      <c r="P433" s="4"/>
      <c r="Q433" s="212"/>
      <c r="R433" s="395"/>
      <c r="S433" s="4"/>
      <c r="T433" s="4"/>
      <c r="U433" s="212"/>
      <c r="V433" s="212"/>
      <c r="W433" s="212"/>
      <c r="X433" s="4"/>
      <c r="Y433" s="4"/>
      <c r="Z433" s="4"/>
      <c r="AA433" s="4"/>
      <c r="AB433" s="395"/>
      <c r="AC433" s="213"/>
      <c r="AD433" s="395"/>
      <c r="AE433" s="409"/>
      <c r="AF433" s="4"/>
      <c r="AG433" s="4"/>
      <c r="AH433" s="4"/>
      <c r="AI433" s="212"/>
      <c r="AJ433" s="4"/>
      <c r="AK433" s="4"/>
      <c r="AL433" s="4"/>
      <c r="AM433" s="4"/>
      <c r="AN433" s="4"/>
      <c r="AO433" s="4"/>
      <c r="AP433" s="4"/>
      <c r="AQ433" s="4"/>
      <c r="AR433" s="4"/>
      <c r="AS433" s="4"/>
    </row>
    <row r="434" spans="1:45" ht="12.75" customHeight="1" x14ac:dyDescent="0.25">
      <c r="A434" s="4"/>
      <c r="B434" s="4"/>
      <c r="C434" s="212"/>
      <c r="D434" s="212"/>
      <c r="E434" s="212"/>
      <c r="F434" s="212"/>
      <c r="G434" s="212"/>
      <c r="H434" s="212"/>
      <c r="I434" s="212"/>
      <c r="J434" s="212"/>
      <c r="K434" s="487"/>
      <c r="L434" s="4"/>
      <c r="M434" s="4"/>
      <c r="N434" s="4"/>
      <c r="O434" s="4"/>
      <c r="P434" s="4"/>
      <c r="Q434" s="212"/>
      <c r="R434" s="395"/>
      <c r="S434" s="4"/>
      <c r="T434" s="4"/>
      <c r="U434" s="212"/>
      <c r="V434" s="212"/>
      <c r="W434" s="212"/>
      <c r="X434" s="4"/>
      <c r="Y434" s="4"/>
      <c r="Z434" s="4"/>
      <c r="AA434" s="4"/>
      <c r="AB434" s="395"/>
      <c r="AC434" s="213"/>
      <c r="AD434" s="395"/>
      <c r="AE434" s="409"/>
      <c r="AF434" s="4"/>
      <c r="AG434" s="4"/>
      <c r="AH434" s="4"/>
      <c r="AI434" s="212"/>
      <c r="AJ434" s="4"/>
      <c r="AK434" s="4"/>
      <c r="AL434" s="4"/>
      <c r="AM434" s="4"/>
      <c r="AN434" s="4"/>
      <c r="AO434" s="4"/>
      <c r="AP434" s="4"/>
      <c r="AQ434" s="4"/>
      <c r="AR434" s="4"/>
      <c r="AS434" s="4"/>
    </row>
    <row r="435" spans="1:45" ht="12.75" customHeight="1" x14ac:dyDescent="0.25">
      <c r="A435" s="4"/>
      <c r="B435" s="4"/>
      <c r="C435" s="212"/>
      <c r="D435" s="212"/>
      <c r="E435" s="212"/>
      <c r="F435" s="212"/>
      <c r="G435" s="212"/>
      <c r="H435" s="212"/>
      <c r="I435" s="212"/>
      <c r="J435" s="212"/>
      <c r="K435" s="487"/>
      <c r="L435" s="4"/>
      <c r="M435" s="4"/>
      <c r="N435" s="4"/>
      <c r="O435" s="4"/>
      <c r="P435" s="4"/>
      <c r="Q435" s="212"/>
      <c r="R435" s="395"/>
      <c r="S435" s="4"/>
      <c r="T435" s="4"/>
      <c r="U435" s="212"/>
      <c r="V435" s="212"/>
      <c r="W435" s="212"/>
      <c r="X435" s="4"/>
      <c r="Y435" s="4"/>
      <c r="Z435" s="4"/>
      <c r="AA435" s="4"/>
      <c r="AB435" s="395"/>
      <c r="AC435" s="213"/>
      <c r="AD435" s="395"/>
      <c r="AE435" s="409"/>
      <c r="AF435" s="4"/>
      <c r="AG435" s="4"/>
      <c r="AH435" s="4"/>
      <c r="AI435" s="212"/>
      <c r="AJ435" s="4"/>
      <c r="AK435" s="4"/>
      <c r="AL435" s="4"/>
      <c r="AM435" s="4"/>
      <c r="AN435" s="4"/>
      <c r="AO435" s="4"/>
      <c r="AP435" s="4"/>
      <c r="AQ435" s="4"/>
      <c r="AR435" s="4"/>
      <c r="AS435" s="4"/>
    </row>
    <row r="436" spans="1:45" ht="12.75" customHeight="1" x14ac:dyDescent="0.25">
      <c r="A436" s="4"/>
      <c r="B436" s="4"/>
      <c r="C436" s="212"/>
      <c r="D436" s="212"/>
      <c r="E436" s="212"/>
      <c r="F436" s="212"/>
      <c r="G436" s="212"/>
      <c r="H436" s="212"/>
      <c r="I436" s="212"/>
      <c r="J436" s="212"/>
      <c r="K436" s="487"/>
      <c r="L436" s="4"/>
      <c r="M436" s="4"/>
      <c r="N436" s="4"/>
      <c r="O436" s="4"/>
      <c r="P436" s="4"/>
      <c r="Q436" s="212"/>
      <c r="R436" s="395"/>
      <c r="S436" s="4"/>
      <c r="T436" s="4"/>
      <c r="U436" s="212"/>
      <c r="V436" s="212"/>
      <c r="W436" s="212"/>
      <c r="X436" s="4"/>
      <c r="Y436" s="4"/>
      <c r="Z436" s="4"/>
      <c r="AA436" s="4"/>
      <c r="AB436" s="395"/>
      <c r="AC436" s="213"/>
      <c r="AD436" s="395"/>
      <c r="AE436" s="409"/>
      <c r="AF436" s="4"/>
      <c r="AG436" s="4"/>
      <c r="AH436" s="4"/>
      <c r="AI436" s="212"/>
      <c r="AJ436" s="4"/>
      <c r="AK436" s="4"/>
      <c r="AL436" s="4"/>
      <c r="AM436" s="4"/>
      <c r="AN436" s="4"/>
      <c r="AO436" s="4"/>
      <c r="AP436" s="4"/>
      <c r="AQ436" s="4"/>
      <c r="AR436" s="4"/>
      <c r="AS436" s="4"/>
    </row>
    <row r="437" spans="1:45" ht="12.75" customHeight="1" x14ac:dyDescent="0.25">
      <c r="A437" s="4"/>
      <c r="B437" s="4"/>
      <c r="C437" s="212"/>
      <c r="D437" s="212"/>
      <c r="E437" s="212"/>
      <c r="F437" s="212"/>
      <c r="G437" s="212"/>
      <c r="H437" s="212"/>
      <c r="I437" s="212"/>
      <c r="J437" s="212"/>
      <c r="K437" s="487"/>
      <c r="L437" s="4"/>
      <c r="M437" s="4"/>
      <c r="N437" s="4"/>
      <c r="O437" s="4"/>
      <c r="P437" s="4"/>
      <c r="Q437" s="212"/>
      <c r="R437" s="395"/>
      <c r="S437" s="4"/>
      <c r="T437" s="4"/>
      <c r="U437" s="212"/>
      <c r="V437" s="212"/>
      <c r="W437" s="212"/>
      <c r="X437" s="4"/>
      <c r="Y437" s="4"/>
      <c r="Z437" s="4"/>
      <c r="AA437" s="4"/>
      <c r="AB437" s="395"/>
      <c r="AC437" s="213"/>
      <c r="AD437" s="395"/>
      <c r="AE437" s="409"/>
      <c r="AF437" s="4"/>
      <c r="AG437" s="4"/>
      <c r="AH437" s="4"/>
      <c r="AI437" s="212"/>
      <c r="AJ437" s="4"/>
      <c r="AK437" s="4"/>
      <c r="AL437" s="4"/>
      <c r="AM437" s="4"/>
      <c r="AN437" s="4"/>
      <c r="AO437" s="4"/>
      <c r="AP437" s="4"/>
      <c r="AQ437" s="4"/>
      <c r="AR437" s="4"/>
      <c r="AS437" s="4"/>
    </row>
    <row r="438" spans="1:45" ht="12.75" customHeight="1" x14ac:dyDescent="0.25">
      <c r="A438" s="4"/>
      <c r="B438" s="4"/>
      <c r="C438" s="212"/>
      <c r="D438" s="212"/>
      <c r="E438" s="212"/>
      <c r="F438" s="212"/>
      <c r="G438" s="212"/>
      <c r="H438" s="212"/>
      <c r="I438" s="212"/>
      <c r="J438" s="212"/>
      <c r="K438" s="487"/>
      <c r="L438" s="4"/>
      <c r="M438" s="4"/>
      <c r="N438" s="4"/>
      <c r="O438" s="4"/>
      <c r="P438" s="4"/>
      <c r="Q438" s="212"/>
      <c r="R438" s="395"/>
      <c r="S438" s="4"/>
      <c r="T438" s="4"/>
      <c r="U438" s="212"/>
      <c r="V438" s="212"/>
      <c r="W438" s="212"/>
      <c r="X438" s="4"/>
      <c r="Y438" s="4"/>
      <c r="Z438" s="4"/>
      <c r="AA438" s="4"/>
      <c r="AB438" s="395"/>
      <c r="AC438" s="213"/>
      <c r="AD438" s="395"/>
      <c r="AE438" s="409"/>
      <c r="AF438" s="4"/>
      <c r="AG438" s="4"/>
      <c r="AH438" s="4"/>
      <c r="AI438" s="212"/>
      <c r="AJ438" s="4"/>
      <c r="AK438" s="4"/>
      <c r="AL438" s="4"/>
      <c r="AM438" s="4"/>
      <c r="AN438" s="4"/>
      <c r="AO438" s="4"/>
      <c r="AP438" s="4"/>
      <c r="AQ438" s="4"/>
      <c r="AR438" s="4"/>
      <c r="AS438" s="4"/>
    </row>
    <row r="439" spans="1:45" ht="12.75" customHeight="1" x14ac:dyDescent="0.25">
      <c r="A439" s="4"/>
      <c r="B439" s="4"/>
      <c r="C439" s="212"/>
      <c r="D439" s="212"/>
      <c r="E439" s="212"/>
      <c r="F439" s="212"/>
      <c r="G439" s="212"/>
      <c r="H439" s="212"/>
      <c r="I439" s="212"/>
      <c r="J439" s="212"/>
      <c r="K439" s="487"/>
      <c r="L439" s="4"/>
      <c r="M439" s="4"/>
      <c r="N439" s="4"/>
      <c r="O439" s="4"/>
      <c r="P439" s="4"/>
      <c r="Q439" s="212"/>
      <c r="R439" s="395"/>
      <c r="S439" s="4"/>
      <c r="T439" s="4"/>
      <c r="U439" s="212"/>
      <c r="V439" s="212"/>
      <c r="W439" s="212"/>
      <c r="X439" s="4"/>
      <c r="Y439" s="4"/>
      <c r="Z439" s="4"/>
      <c r="AA439" s="4"/>
      <c r="AB439" s="395"/>
      <c r="AC439" s="213"/>
      <c r="AD439" s="395"/>
      <c r="AE439" s="409"/>
      <c r="AF439" s="4"/>
      <c r="AG439" s="4"/>
      <c r="AH439" s="4"/>
      <c r="AI439" s="212"/>
      <c r="AJ439" s="4"/>
      <c r="AK439" s="4"/>
      <c r="AL439" s="4"/>
      <c r="AM439" s="4"/>
      <c r="AN439" s="4"/>
      <c r="AO439" s="4"/>
      <c r="AP439" s="4"/>
      <c r="AQ439" s="4"/>
      <c r="AR439" s="4"/>
      <c r="AS439" s="4"/>
    </row>
    <row r="440" spans="1:45" ht="12.75" customHeight="1" x14ac:dyDescent="0.25">
      <c r="A440" s="4"/>
      <c r="B440" s="4"/>
      <c r="C440" s="212"/>
      <c r="D440" s="212"/>
      <c r="E440" s="212"/>
      <c r="F440" s="212"/>
      <c r="G440" s="212"/>
      <c r="H440" s="212"/>
      <c r="I440" s="212"/>
      <c r="J440" s="212"/>
      <c r="K440" s="487"/>
      <c r="L440" s="4"/>
      <c r="M440" s="4"/>
      <c r="N440" s="4"/>
      <c r="O440" s="4"/>
      <c r="P440" s="4"/>
      <c r="Q440" s="212"/>
      <c r="R440" s="395"/>
      <c r="S440" s="4"/>
      <c r="T440" s="4"/>
      <c r="U440" s="212"/>
      <c r="V440" s="212"/>
      <c r="W440" s="212"/>
      <c r="X440" s="4"/>
      <c r="Y440" s="4"/>
      <c r="Z440" s="4"/>
      <c r="AA440" s="4"/>
      <c r="AB440" s="395"/>
      <c r="AC440" s="213"/>
      <c r="AD440" s="395"/>
      <c r="AE440" s="409"/>
      <c r="AF440" s="4"/>
      <c r="AG440" s="4"/>
      <c r="AH440" s="4"/>
      <c r="AI440" s="212"/>
      <c r="AJ440" s="4"/>
      <c r="AK440" s="4"/>
      <c r="AL440" s="4"/>
      <c r="AM440" s="4"/>
      <c r="AN440" s="4"/>
      <c r="AO440" s="4"/>
      <c r="AP440" s="4"/>
      <c r="AQ440" s="4"/>
      <c r="AR440" s="4"/>
      <c r="AS440" s="4"/>
    </row>
    <row r="441" spans="1:45" ht="12.75" customHeight="1" x14ac:dyDescent="0.25">
      <c r="A441" s="4"/>
      <c r="B441" s="4"/>
      <c r="C441" s="212"/>
      <c r="D441" s="212"/>
      <c r="E441" s="212"/>
      <c r="F441" s="212"/>
      <c r="G441" s="212"/>
      <c r="H441" s="212"/>
      <c r="I441" s="212"/>
      <c r="J441" s="212"/>
      <c r="K441" s="487"/>
      <c r="L441" s="4"/>
      <c r="M441" s="4"/>
      <c r="N441" s="4"/>
      <c r="O441" s="4"/>
      <c r="P441" s="4"/>
      <c r="Q441" s="212"/>
      <c r="R441" s="395"/>
      <c r="S441" s="4"/>
      <c r="T441" s="4"/>
      <c r="U441" s="212"/>
      <c r="V441" s="212"/>
      <c r="W441" s="212"/>
      <c r="X441" s="4"/>
      <c r="Y441" s="4"/>
      <c r="Z441" s="4"/>
      <c r="AA441" s="4"/>
      <c r="AB441" s="395"/>
      <c r="AC441" s="213"/>
      <c r="AD441" s="395"/>
      <c r="AE441" s="409"/>
      <c r="AF441" s="4"/>
      <c r="AG441" s="4"/>
      <c r="AH441" s="4"/>
      <c r="AI441" s="212"/>
      <c r="AJ441" s="4"/>
      <c r="AK441" s="4"/>
      <c r="AL441" s="4"/>
      <c r="AM441" s="4"/>
      <c r="AN441" s="4"/>
      <c r="AO441" s="4"/>
      <c r="AP441" s="4"/>
      <c r="AQ441" s="4"/>
      <c r="AR441" s="4"/>
      <c r="AS441" s="4"/>
    </row>
    <row r="442" spans="1:45" ht="12.75" customHeight="1" x14ac:dyDescent="0.25">
      <c r="A442" s="4"/>
      <c r="B442" s="4"/>
      <c r="C442" s="212"/>
      <c r="D442" s="212"/>
      <c r="E442" s="212"/>
      <c r="F442" s="212"/>
      <c r="G442" s="212"/>
      <c r="H442" s="212"/>
      <c r="I442" s="212"/>
      <c r="J442" s="212"/>
      <c r="K442" s="487"/>
      <c r="L442" s="4"/>
      <c r="M442" s="4"/>
      <c r="N442" s="4"/>
      <c r="O442" s="4"/>
      <c r="P442" s="4"/>
      <c r="Q442" s="212"/>
      <c r="R442" s="395"/>
      <c r="S442" s="4"/>
      <c r="T442" s="4"/>
      <c r="U442" s="212"/>
      <c r="V442" s="212"/>
      <c r="W442" s="212"/>
      <c r="X442" s="4"/>
      <c r="Y442" s="4"/>
      <c r="Z442" s="4"/>
      <c r="AA442" s="4"/>
      <c r="AB442" s="395"/>
      <c r="AC442" s="213"/>
      <c r="AD442" s="395"/>
      <c r="AE442" s="409"/>
      <c r="AF442" s="4"/>
      <c r="AG442" s="4"/>
      <c r="AH442" s="4"/>
      <c r="AI442" s="212"/>
      <c r="AJ442" s="4"/>
      <c r="AK442" s="4"/>
      <c r="AL442" s="4"/>
      <c r="AM442" s="4"/>
      <c r="AN442" s="4"/>
      <c r="AO442" s="4"/>
      <c r="AP442" s="4"/>
      <c r="AQ442" s="4"/>
      <c r="AR442" s="4"/>
      <c r="AS442" s="4"/>
    </row>
    <row r="443" spans="1:45" ht="12.75" customHeight="1" x14ac:dyDescent="0.25">
      <c r="A443" s="4"/>
      <c r="B443" s="4"/>
      <c r="C443" s="212"/>
      <c r="D443" s="212"/>
      <c r="E443" s="212"/>
      <c r="F443" s="212"/>
      <c r="G443" s="212"/>
      <c r="H443" s="212"/>
      <c r="I443" s="212"/>
      <c r="J443" s="212"/>
      <c r="K443" s="487"/>
      <c r="L443" s="4"/>
      <c r="M443" s="4"/>
      <c r="N443" s="4"/>
      <c r="O443" s="4"/>
      <c r="P443" s="4"/>
      <c r="Q443" s="212"/>
      <c r="R443" s="395"/>
      <c r="S443" s="4"/>
      <c r="T443" s="4"/>
      <c r="U443" s="212"/>
      <c r="V443" s="212"/>
      <c r="W443" s="212"/>
      <c r="X443" s="4"/>
      <c r="Y443" s="4"/>
      <c r="Z443" s="4"/>
      <c r="AA443" s="4"/>
      <c r="AB443" s="395"/>
      <c r="AC443" s="213"/>
      <c r="AD443" s="395"/>
      <c r="AE443" s="409"/>
      <c r="AF443" s="4"/>
      <c r="AG443" s="4"/>
      <c r="AH443" s="4"/>
      <c r="AI443" s="212"/>
      <c r="AJ443" s="4"/>
      <c r="AK443" s="4"/>
      <c r="AL443" s="4"/>
      <c r="AM443" s="4"/>
      <c r="AN443" s="4"/>
      <c r="AO443" s="4"/>
      <c r="AP443" s="4"/>
      <c r="AQ443" s="4"/>
      <c r="AR443" s="4"/>
      <c r="AS443" s="4"/>
    </row>
    <row r="444" spans="1:45" ht="12.75" customHeight="1" x14ac:dyDescent="0.25">
      <c r="A444" s="4"/>
      <c r="B444" s="4"/>
      <c r="C444" s="212"/>
      <c r="D444" s="212"/>
      <c r="E444" s="212"/>
      <c r="F444" s="212"/>
      <c r="G444" s="212"/>
      <c r="H444" s="212"/>
      <c r="I444" s="212"/>
      <c r="J444" s="212"/>
      <c r="K444" s="487"/>
      <c r="L444" s="4"/>
      <c r="M444" s="4"/>
      <c r="N444" s="4"/>
      <c r="O444" s="4"/>
      <c r="P444" s="4"/>
      <c r="Q444" s="212"/>
      <c r="R444" s="395"/>
      <c r="S444" s="4"/>
      <c r="T444" s="4"/>
      <c r="U444" s="212"/>
      <c r="V444" s="212"/>
      <c r="W444" s="212"/>
      <c r="X444" s="4"/>
      <c r="Y444" s="4"/>
      <c r="Z444" s="4"/>
      <c r="AA444" s="4"/>
      <c r="AB444" s="395"/>
      <c r="AC444" s="213"/>
      <c r="AD444" s="395"/>
      <c r="AE444" s="409"/>
      <c r="AF444" s="4"/>
      <c r="AG444" s="4"/>
      <c r="AH444" s="4"/>
      <c r="AI444" s="212"/>
      <c r="AJ444" s="4"/>
      <c r="AK444" s="4"/>
      <c r="AL444" s="4"/>
      <c r="AM444" s="4"/>
      <c r="AN444" s="4"/>
      <c r="AO444" s="4"/>
      <c r="AP444" s="4"/>
      <c r="AQ444" s="4"/>
      <c r="AR444" s="4"/>
      <c r="AS444" s="4"/>
    </row>
    <row r="445" spans="1:45" ht="12.75" customHeight="1" x14ac:dyDescent="0.25">
      <c r="A445" s="4"/>
      <c r="B445" s="4"/>
      <c r="C445" s="212"/>
      <c r="D445" s="212"/>
      <c r="E445" s="212"/>
      <c r="F445" s="212"/>
      <c r="G445" s="212"/>
      <c r="H445" s="212"/>
      <c r="I445" s="212"/>
      <c r="J445" s="212"/>
      <c r="K445" s="487"/>
      <c r="L445" s="4"/>
      <c r="M445" s="4"/>
      <c r="N445" s="4"/>
      <c r="O445" s="4"/>
      <c r="P445" s="4"/>
      <c r="Q445" s="212"/>
      <c r="R445" s="395"/>
      <c r="S445" s="4"/>
      <c r="T445" s="4"/>
      <c r="U445" s="212"/>
      <c r="V445" s="212"/>
      <c r="W445" s="212"/>
      <c r="X445" s="4"/>
      <c r="Y445" s="4"/>
      <c r="Z445" s="4"/>
      <c r="AA445" s="4"/>
      <c r="AB445" s="395"/>
      <c r="AC445" s="213"/>
      <c r="AD445" s="395"/>
      <c r="AE445" s="409"/>
      <c r="AF445" s="4"/>
      <c r="AG445" s="4"/>
      <c r="AH445" s="4"/>
      <c r="AI445" s="212"/>
      <c r="AJ445" s="4"/>
      <c r="AK445" s="4"/>
      <c r="AL445" s="4"/>
      <c r="AM445" s="4"/>
      <c r="AN445" s="4"/>
      <c r="AO445" s="4"/>
      <c r="AP445" s="4"/>
      <c r="AQ445" s="4"/>
      <c r="AR445" s="4"/>
      <c r="AS445" s="4"/>
    </row>
    <row r="446" spans="1:45" ht="12.75" customHeight="1" x14ac:dyDescent="0.25">
      <c r="A446" s="4"/>
      <c r="B446" s="4"/>
      <c r="C446" s="212"/>
      <c r="D446" s="212"/>
      <c r="E446" s="212"/>
      <c r="F446" s="212"/>
      <c r="G446" s="212"/>
      <c r="H446" s="212"/>
      <c r="I446" s="212"/>
      <c r="J446" s="212"/>
      <c r="K446" s="487"/>
      <c r="L446" s="4"/>
      <c r="M446" s="4"/>
      <c r="N446" s="4"/>
      <c r="O446" s="4"/>
      <c r="P446" s="4"/>
      <c r="Q446" s="212"/>
      <c r="R446" s="395"/>
      <c r="S446" s="4"/>
      <c r="T446" s="4"/>
      <c r="U446" s="212"/>
      <c r="V446" s="212"/>
      <c r="W446" s="212"/>
      <c r="X446" s="4"/>
      <c r="Y446" s="4"/>
      <c r="Z446" s="4"/>
      <c r="AA446" s="4"/>
      <c r="AB446" s="395"/>
      <c r="AC446" s="213"/>
      <c r="AD446" s="395"/>
      <c r="AE446" s="409"/>
      <c r="AF446" s="4"/>
      <c r="AG446" s="4"/>
      <c r="AH446" s="4"/>
      <c r="AI446" s="212"/>
      <c r="AJ446" s="4"/>
      <c r="AK446" s="4"/>
      <c r="AL446" s="4"/>
      <c r="AM446" s="4"/>
      <c r="AN446" s="4"/>
      <c r="AO446" s="4"/>
      <c r="AP446" s="4"/>
      <c r="AQ446" s="4"/>
      <c r="AR446" s="4"/>
      <c r="AS446" s="4"/>
    </row>
    <row r="447" spans="1:45" ht="12.75" customHeight="1" x14ac:dyDescent="0.25">
      <c r="A447" s="4"/>
      <c r="B447" s="4"/>
      <c r="C447" s="212"/>
      <c r="D447" s="212"/>
      <c r="E447" s="212"/>
      <c r="F447" s="212"/>
      <c r="G447" s="212"/>
      <c r="H447" s="212"/>
      <c r="I447" s="212"/>
      <c r="J447" s="212"/>
      <c r="K447" s="487"/>
      <c r="L447" s="4"/>
      <c r="M447" s="4"/>
      <c r="N447" s="4"/>
      <c r="O447" s="4"/>
      <c r="P447" s="4"/>
      <c r="Q447" s="212"/>
      <c r="R447" s="395"/>
      <c r="S447" s="4"/>
      <c r="T447" s="4"/>
      <c r="U447" s="212"/>
      <c r="V447" s="212"/>
      <c r="W447" s="212"/>
      <c r="X447" s="4"/>
      <c r="Y447" s="4"/>
      <c r="Z447" s="4"/>
      <c r="AA447" s="4"/>
      <c r="AB447" s="395"/>
      <c r="AC447" s="213"/>
      <c r="AD447" s="395"/>
      <c r="AE447" s="409"/>
      <c r="AF447" s="4"/>
      <c r="AG447" s="4"/>
      <c r="AH447" s="4"/>
      <c r="AI447" s="212"/>
      <c r="AJ447" s="4"/>
      <c r="AK447" s="4"/>
      <c r="AL447" s="4"/>
      <c r="AM447" s="4"/>
      <c r="AN447" s="4"/>
      <c r="AO447" s="4"/>
      <c r="AP447" s="4"/>
      <c r="AQ447" s="4"/>
      <c r="AR447" s="4"/>
      <c r="AS447" s="4"/>
    </row>
    <row r="448" spans="1:45" ht="12.75" customHeight="1" x14ac:dyDescent="0.25">
      <c r="A448" s="4"/>
      <c r="B448" s="4"/>
      <c r="C448" s="212"/>
      <c r="D448" s="212"/>
      <c r="E448" s="212"/>
      <c r="F448" s="212"/>
      <c r="G448" s="212"/>
      <c r="H448" s="212"/>
      <c r="I448" s="212"/>
      <c r="J448" s="212"/>
      <c r="K448" s="487"/>
      <c r="L448" s="4"/>
      <c r="M448" s="4"/>
      <c r="N448" s="4"/>
      <c r="O448" s="4"/>
      <c r="P448" s="4"/>
      <c r="Q448" s="212"/>
      <c r="R448" s="395"/>
      <c r="S448" s="4"/>
      <c r="T448" s="4"/>
      <c r="U448" s="212"/>
      <c r="V448" s="212"/>
      <c r="W448" s="212"/>
      <c r="X448" s="4"/>
      <c r="Y448" s="4"/>
      <c r="Z448" s="4"/>
      <c r="AA448" s="4"/>
      <c r="AB448" s="395"/>
      <c r="AC448" s="213"/>
      <c r="AD448" s="395"/>
      <c r="AE448" s="409"/>
      <c r="AF448" s="4"/>
      <c r="AG448" s="4"/>
      <c r="AH448" s="4"/>
      <c r="AI448" s="212"/>
      <c r="AJ448" s="4"/>
      <c r="AK448" s="4"/>
      <c r="AL448" s="4"/>
      <c r="AM448" s="4"/>
      <c r="AN448" s="4"/>
      <c r="AO448" s="4"/>
      <c r="AP448" s="4"/>
      <c r="AQ448" s="4"/>
      <c r="AR448" s="4"/>
      <c r="AS448" s="4"/>
    </row>
    <row r="449" spans="1:45" ht="12.75" customHeight="1" x14ac:dyDescent="0.25">
      <c r="A449" s="4"/>
      <c r="B449" s="4"/>
      <c r="C449" s="212"/>
      <c r="D449" s="212"/>
      <c r="E449" s="212"/>
      <c r="F449" s="212"/>
      <c r="G449" s="212"/>
      <c r="H449" s="212"/>
      <c r="I449" s="212"/>
      <c r="J449" s="212"/>
      <c r="K449" s="487"/>
      <c r="L449" s="4"/>
      <c r="M449" s="4"/>
      <c r="N449" s="4"/>
      <c r="O449" s="4"/>
      <c r="P449" s="4"/>
      <c r="Q449" s="212"/>
      <c r="R449" s="395"/>
      <c r="S449" s="4"/>
      <c r="T449" s="4"/>
      <c r="U449" s="212"/>
      <c r="V449" s="212"/>
      <c r="W449" s="212"/>
      <c r="X449" s="4"/>
      <c r="Y449" s="4"/>
      <c r="Z449" s="4"/>
      <c r="AA449" s="4"/>
      <c r="AB449" s="395"/>
      <c r="AC449" s="213"/>
      <c r="AD449" s="395"/>
      <c r="AE449" s="409"/>
      <c r="AF449" s="4"/>
      <c r="AG449" s="4"/>
      <c r="AH449" s="4"/>
      <c r="AI449" s="212"/>
      <c r="AJ449" s="4"/>
      <c r="AK449" s="4"/>
      <c r="AL449" s="4"/>
      <c r="AM449" s="4"/>
      <c r="AN449" s="4"/>
      <c r="AO449" s="4"/>
      <c r="AP449" s="4"/>
      <c r="AQ449" s="4"/>
      <c r="AR449" s="4"/>
      <c r="AS449" s="4"/>
    </row>
    <row r="450" spans="1:45" ht="12.75" customHeight="1" x14ac:dyDescent="0.25">
      <c r="A450" s="4"/>
      <c r="B450" s="4"/>
      <c r="C450" s="212"/>
      <c r="D450" s="212"/>
      <c r="E450" s="212"/>
      <c r="F450" s="212"/>
      <c r="G450" s="212"/>
      <c r="H450" s="212"/>
      <c r="I450" s="212"/>
      <c r="J450" s="212"/>
      <c r="K450" s="487"/>
      <c r="L450" s="4"/>
      <c r="M450" s="4"/>
      <c r="N450" s="4"/>
      <c r="O450" s="4"/>
      <c r="P450" s="4"/>
      <c r="Q450" s="212"/>
      <c r="R450" s="395"/>
      <c r="S450" s="4"/>
      <c r="T450" s="4"/>
      <c r="U450" s="212"/>
      <c r="V450" s="212"/>
      <c r="W450" s="212"/>
      <c r="X450" s="4"/>
      <c r="Y450" s="4"/>
      <c r="Z450" s="4"/>
      <c r="AA450" s="4"/>
      <c r="AB450" s="395"/>
      <c r="AC450" s="213"/>
      <c r="AD450" s="395"/>
      <c r="AE450" s="409"/>
      <c r="AF450" s="4"/>
      <c r="AG450" s="4"/>
      <c r="AH450" s="4"/>
      <c r="AI450" s="212"/>
      <c r="AJ450" s="4"/>
      <c r="AK450" s="4"/>
      <c r="AL450" s="4"/>
      <c r="AM450" s="4"/>
      <c r="AN450" s="4"/>
      <c r="AO450" s="4"/>
      <c r="AP450" s="4"/>
      <c r="AQ450" s="4"/>
      <c r="AR450" s="4"/>
      <c r="AS450" s="4"/>
    </row>
    <row r="451" spans="1:45" ht="12.75" customHeight="1" x14ac:dyDescent="0.25">
      <c r="A451" s="4"/>
      <c r="B451" s="4"/>
      <c r="C451" s="212"/>
      <c r="D451" s="212"/>
      <c r="E451" s="212"/>
      <c r="F451" s="212"/>
      <c r="G451" s="212"/>
      <c r="H451" s="212"/>
      <c r="I451" s="212"/>
      <c r="J451" s="212"/>
      <c r="K451" s="487"/>
      <c r="L451" s="4"/>
      <c r="M451" s="4"/>
      <c r="N451" s="4"/>
      <c r="O451" s="4"/>
      <c r="P451" s="4"/>
      <c r="Q451" s="212"/>
      <c r="R451" s="395"/>
      <c r="S451" s="4"/>
      <c r="T451" s="4"/>
      <c r="U451" s="212"/>
      <c r="V451" s="212"/>
      <c r="W451" s="212"/>
      <c r="X451" s="4"/>
      <c r="Y451" s="4"/>
      <c r="Z451" s="4"/>
      <c r="AA451" s="4"/>
      <c r="AB451" s="395"/>
      <c r="AC451" s="213"/>
      <c r="AD451" s="395"/>
      <c r="AE451" s="409"/>
      <c r="AF451" s="4"/>
      <c r="AG451" s="4"/>
      <c r="AH451" s="4"/>
      <c r="AI451" s="212"/>
      <c r="AJ451" s="4"/>
      <c r="AK451" s="4"/>
      <c r="AL451" s="4"/>
      <c r="AM451" s="4"/>
      <c r="AN451" s="4"/>
      <c r="AO451" s="4"/>
      <c r="AP451" s="4"/>
      <c r="AQ451" s="4"/>
      <c r="AR451" s="4"/>
      <c r="AS451" s="4"/>
    </row>
    <row r="452" spans="1:45" ht="12.75" customHeight="1" x14ac:dyDescent="0.25">
      <c r="A452" s="4"/>
      <c r="B452" s="4"/>
      <c r="C452" s="212"/>
      <c r="D452" s="212"/>
      <c r="E452" s="212"/>
      <c r="F452" s="212"/>
      <c r="G452" s="212"/>
      <c r="H452" s="212"/>
      <c r="I452" s="212"/>
      <c r="J452" s="212"/>
      <c r="K452" s="487"/>
      <c r="L452" s="4"/>
      <c r="M452" s="4"/>
      <c r="N452" s="4"/>
      <c r="O452" s="4"/>
      <c r="P452" s="4"/>
      <c r="Q452" s="212"/>
      <c r="R452" s="395"/>
      <c r="S452" s="4"/>
      <c r="T452" s="4"/>
      <c r="U452" s="212"/>
      <c r="V452" s="212"/>
      <c r="W452" s="212"/>
      <c r="X452" s="4"/>
      <c r="Y452" s="4"/>
      <c r="Z452" s="4"/>
      <c r="AA452" s="4"/>
      <c r="AB452" s="395"/>
      <c r="AC452" s="213"/>
      <c r="AD452" s="395"/>
      <c r="AE452" s="409"/>
      <c r="AF452" s="4"/>
      <c r="AG452" s="4"/>
      <c r="AH452" s="4"/>
      <c r="AI452" s="212"/>
      <c r="AJ452" s="4"/>
      <c r="AK452" s="4"/>
      <c r="AL452" s="4"/>
      <c r="AM452" s="4"/>
      <c r="AN452" s="4"/>
      <c r="AO452" s="4"/>
      <c r="AP452" s="4"/>
      <c r="AQ452" s="4"/>
      <c r="AR452" s="4"/>
      <c r="AS452" s="4"/>
    </row>
    <row r="453" spans="1:45" ht="12.75" customHeight="1" x14ac:dyDescent="0.25">
      <c r="A453" s="4"/>
      <c r="B453" s="4"/>
      <c r="C453" s="212"/>
      <c r="D453" s="212"/>
      <c r="E453" s="212"/>
      <c r="F453" s="212"/>
      <c r="G453" s="212"/>
      <c r="H453" s="212"/>
      <c r="I453" s="212"/>
      <c r="J453" s="212"/>
      <c r="K453" s="487"/>
      <c r="L453" s="4"/>
      <c r="M453" s="4"/>
      <c r="N453" s="4"/>
      <c r="O453" s="4"/>
      <c r="P453" s="4"/>
      <c r="Q453" s="212"/>
      <c r="R453" s="395"/>
      <c r="S453" s="4"/>
      <c r="T453" s="4"/>
      <c r="U453" s="212"/>
      <c r="V453" s="212"/>
      <c r="W453" s="212"/>
      <c r="X453" s="4"/>
      <c r="Y453" s="4"/>
      <c r="Z453" s="4"/>
      <c r="AA453" s="4"/>
      <c r="AB453" s="395"/>
      <c r="AC453" s="213"/>
      <c r="AD453" s="395"/>
      <c r="AE453" s="409"/>
      <c r="AF453" s="4"/>
      <c r="AG453" s="4"/>
      <c r="AH453" s="4"/>
      <c r="AI453" s="212"/>
      <c r="AJ453" s="4"/>
      <c r="AK453" s="4"/>
      <c r="AL453" s="4"/>
      <c r="AM453" s="4"/>
      <c r="AN453" s="4"/>
      <c r="AO453" s="4"/>
      <c r="AP453" s="4"/>
      <c r="AQ453" s="4"/>
      <c r="AR453" s="4"/>
      <c r="AS453" s="4"/>
    </row>
    <row r="454" spans="1:45" ht="12.75" customHeight="1" x14ac:dyDescent="0.25">
      <c r="A454" s="4"/>
      <c r="B454" s="4"/>
      <c r="C454" s="212"/>
      <c r="D454" s="212"/>
      <c r="E454" s="212"/>
      <c r="F454" s="212"/>
      <c r="G454" s="212"/>
      <c r="H454" s="212"/>
      <c r="I454" s="212"/>
      <c r="J454" s="212"/>
      <c r="K454" s="487"/>
      <c r="L454" s="4"/>
      <c r="M454" s="4"/>
      <c r="N454" s="4"/>
      <c r="O454" s="4"/>
      <c r="P454" s="4"/>
      <c r="Q454" s="212"/>
      <c r="R454" s="395"/>
      <c r="S454" s="4"/>
      <c r="T454" s="4"/>
      <c r="U454" s="212"/>
      <c r="V454" s="212"/>
      <c r="W454" s="212"/>
      <c r="X454" s="4"/>
      <c r="Y454" s="4"/>
      <c r="Z454" s="4"/>
      <c r="AA454" s="4"/>
      <c r="AB454" s="395"/>
      <c r="AC454" s="213"/>
      <c r="AD454" s="395"/>
      <c r="AE454" s="409"/>
      <c r="AF454" s="4"/>
      <c r="AG454" s="4"/>
      <c r="AH454" s="4"/>
      <c r="AI454" s="212"/>
      <c r="AJ454" s="4"/>
      <c r="AK454" s="4"/>
      <c r="AL454" s="4"/>
      <c r="AM454" s="4"/>
      <c r="AN454" s="4"/>
      <c r="AO454" s="4"/>
      <c r="AP454" s="4"/>
      <c r="AQ454" s="4"/>
      <c r="AR454" s="4"/>
      <c r="AS454" s="4"/>
    </row>
    <row r="455" spans="1:45" ht="12.75" customHeight="1" x14ac:dyDescent="0.25">
      <c r="A455" s="4"/>
      <c r="B455" s="4"/>
      <c r="C455" s="212"/>
      <c r="D455" s="212"/>
      <c r="E455" s="212"/>
      <c r="F455" s="212"/>
      <c r="G455" s="212"/>
      <c r="H455" s="212"/>
      <c r="I455" s="212"/>
      <c r="J455" s="212"/>
      <c r="K455" s="487"/>
      <c r="L455" s="4"/>
      <c r="M455" s="4"/>
      <c r="N455" s="4"/>
      <c r="O455" s="4"/>
      <c r="P455" s="4"/>
      <c r="Q455" s="212"/>
      <c r="R455" s="395"/>
      <c r="S455" s="4"/>
      <c r="T455" s="4"/>
      <c r="U455" s="212"/>
      <c r="V455" s="212"/>
      <c r="W455" s="212"/>
      <c r="X455" s="4"/>
      <c r="Y455" s="4"/>
      <c r="Z455" s="4"/>
      <c r="AA455" s="4"/>
      <c r="AB455" s="395"/>
      <c r="AC455" s="213"/>
      <c r="AD455" s="395"/>
      <c r="AE455" s="409"/>
      <c r="AF455" s="4"/>
      <c r="AG455" s="4"/>
      <c r="AH455" s="4"/>
      <c r="AI455" s="212"/>
      <c r="AJ455" s="4"/>
      <c r="AK455" s="4"/>
      <c r="AL455" s="4"/>
      <c r="AM455" s="4"/>
      <c r="AN455" s="4"/>
      <c r="AO455" s="4"/>
      <c r="AP455" s="4"/>
      <c r="AQ455" s="4"/>
      <c r="AR455" s="4"/>
      <c r="AS455" s="4"/>
    </row>
    <row r="456" spans="1:45" ht="12.75" customHeight="1" x14ac:dyDescent="0.25">
      <c r="A456" s="4"/>
      <c r="B456" s="4"/>
      <c r="C456" s="212"/>
      <c r="D456" s="212"/>
      <c r="E456" s="212"/>
      <c r="F456" s="212"/>
      <c r="G456" s="212"/>
      <c r="H456" s="212"/>
      <c r="I456" s="212"/>
      <c r="J456" s="212"/>
      <c r="K456" s="487"/>
      <c r="L456" s="4"/>
      <c r="M456" s="4"/>
      <c r="N456" s="4"/>
      <c r="O456" s="4"/>
      <c r="P456" s="4"/>
      <c r="Q456" s="212"/>
      <c r="R456" s="395"/>
      <c r="S456" s="4"/>
      <c r="T456" s="4"/>
      <c r="U456" s="212"/>
      <c r="V456" s="212"/>
      <c r="W456" s="212"/>
      <c r="X456" s="4"/>
      <c r="Y456" s="4"/>
      <c r="Z456" s="4"/>
      <c r="AA456" s="4"/>
      <c r="AB456" s="395"/>
      <c r="AC456" s="213"/>
      <c r="AD456" s="395"/>
      <c r="AE456" s="409"/>
      <c r="AF456" s="4"/>
      <c r="AG456" s="4"/>
      <c r="AH456" s="4"/>
      <c r="AI456" s="212"/>
      <c r="AJ456" s="4"/>
      <c r="AK456" s="4"/>
      <c r="AL456" s="4"/>
      <c r="AM456" s="4"/>
      <c r="AN456" s="4"/>
      <c r="AO456" s="4"/>
      <c r="AP456" s="4"/>
      <c r="AQ456" s="4"/>
      <c r="AR456" s="4"/>
      <c r="AS456" s="4"/>
    </row>
    <row r="457" spans="1:45" ht="12.75" customHeight="1" x14ac:dyDescent="0.25">
      <c r="A457" s="4"/>
      <c r="B457" s="4"/>
      <c r="C457" s="212"/>
      <c r="D457" s="212"/>
      <c r="E457" s="212"/>
      <c r="F457" s="212"/>
      <c r="G457" s="212"/>
      <c r="H457" s="212"/>
      <c r="I457" s="212"/>
      <c r="J457" s="212"/>
      <c r="K457" s="487"/>
      <c r="L457" s="4"/>
      <c r="M457" s="4"/>
      <c r="N457" s="4"/>
      <c r="O457" s="4"/>
      <c r="P457" s="4"/>
      <c r="Q457" s="212"/>
      <c r="R457" s="395"/>
      <c r="S457" s="4"/>
      <c r="T457" s="4"/>
      <c r="U457" s="212"/>
      <c r="V457" s="212"/>
      <c r="W457" s="212"/>
      <c r="X457" s="4"/>
      <c r="Y457" s="4"/>
      <c r="Z457" s="4"/>
      <c r="AA457" s="4"/>
      <c r="AB457" s="395"/>
      <c r="AC457" s="213"/>
      <c r="AD457" s="395"/>
      <c r="AE457" s="409"/>
      <c r="AF457" s="4"/>
      <c r="AG457" s="4"/>
      <c r="AH457" s="4"/>
      <c r="AI457" s="212"/>
      <c r="AJ457" s="4"/>
      <c r="AK457" s="4"/>
      <c r="AL457" s="4"/>
      <c r="AM457" s="4"/>
      <c r="AN457" s="4"/>
      <c r="AO457" s="4"/>
      <c r="AP457" s="4"/>
      <c r="AQ457" s="4"/>
      <c r="AR457" s="4"/>
      <c r="AS457" s="4"/>
    </row>
    <row r="458" spans="1:45" ht="12.75" customHeight="1" x14ac:dyDescent="0.25">
      <c r="A458" s="4"/>
      <c r="B458" s="4"/>
      <c r="C458" s="212"/>
      <c r="D458" s="212"/>
      <c r="E458" s="212"/>
      <c r="F458" s="212"/>
      <c r="G458" s="212"/>
      <c r="H458" s="212"/>
      <c r="I458" s="212"/>
      <c r="J458" s="212"/>
      <c r="K458" s="487"/>
      <c r="L458" s="4"/>
      <c r="M458" s="4"/>
      <c r="N458" s="4"/>
      <c r="O458" s="4"/>
      <c r="P458" s="4"/>
      <c r="Q458" s="212"/>
      <c r="R458" s="395"/>
      <c r="S458" s="4"/>
      <c r="T458" s="4"/>
      <c r="U458" s="212"/>
      <c r="V458" s="212"/>
      <c r="W458" s="212"/>
      <c r="X458" s="4"/>
      <c r="Y458" s="4"/>
      <c r="Z458" s="4"/>
      <c r="AA458" s="4"/>
      <c r="AB458" s="395"/>
      <c r="AC458" s="213"/>
      <c r="AD458" s="395"/>
      <c r="AE458" s="409"/>
      <c r="AF458" s="4"/>
      <c r="AG458" s="4"/>
      <c r="AH458" s="4"/>
      <c r="AI458" s="212"/>
      <c r="AJ458" s="4"/>
      <c r="AK458" s="4"/>
      <c r="AL458" s="4"/>
      <c r="AM458" s="4"/>
      <c r="AN458" s="4"/>
      <c r="AO458" s="4"/>
      <c r="AP458" s="4"/>
      <c r="AQ458" s="4"/>
      <c r="AR458" s="4"/>
      <c r="AS458" s="4"/>
    </row>
    <row r="459" spans="1:45" ht="12.75" customHeight="1" x14ac:dyDescent="0.25">
      <c r="A459" s="4"/>
      <c r="B459" s="4"/>
      <c r="C459" s="212"/>
      <c r="D459" s="212"/>
      <c r="E459" s="212"/>
      <c r="F459" s="212"/>
      <c r="G459" s="212"/>
      <c r="H459" s="212"/>
      <c r="I459" s="212"/>
      <c r="J459" s="212"/>
      <c r="K459" s="487"/>
      <c r="L459" s="4"/>
      <c r="M459" s="4"/>
      <c r="N459" s="4"/>
      <c r="O459" s="4"/>
      <c r="P459" s="4"/>
      <c r="Q459" s="212"/>
      <c r="R459" s="395"/>
      <c r="S459" s="4"/>
      <c r="T459" s="4"/>
      <c r="U459" s="212"/>
      <c r="V459" s="212"/>
      <c r="W459" s="212"/>
      <c r="X459" s="4"/>
      <c r="Y459" s="4"/>
      <c r="Z459" s="4"/>
      <c r="AA459" s="4"/>
      <c r="AB459" s="395"/>
      <c r="AC459" s="213"/>
      <c r="AD459" s="395"/>
      <c r="AE459" s="409"/>
      <c r="AF459" s="4"/>
      <c r="AG459" s="4"/>
      <c r="AH459" s="4"/>
      <c r="AI459" s="212"/>
      <c r="AJ459" s="4"/>
      <c r="AK459" s="4"/>
      <c r="AL459" s="4"/>
      <c r="AM459" s="4"/>
      <c r="AN459" s="4"/>
      <c r="AO459" s="4"/>
      <c r="AP459" s="4"/>
      <c r="AQ459" s="4"/>
      <c r="AR459" s="4"/>
      <c r="AS459" s="4"/>
    </row>
    <row r="460" spans="1:45" ht="12.75" customHeight="1" x14ac:dyDescent="0.25">
      <c r="A460" s="4"/>
      <c r="B460" s="4"/>
      <c r="C460" s="212"/>
      <c r="D460" s="212"/>
      <c r="E460" s="212"/>
      <c r="F460" s="212"/>
      <c r="G460" s="212"/>
      <c r="H460" s="212"/>
      <c r="I460" s="212"/>
      <c r="J460" s="212"/>
      <c r="K460" s="487"/>
      <c r="L460" s="4"/>
      <c r="M460" s="4"/>
      <c r="N460" s="4"/>
      <c r="O460" s="4"/>
      <c r="P460" s="4"/>
      <c r="Q460" s="212"/>
      <c r="R460" s="395"/>
      <c r="S460" s="4"/>
      <c r="T460" s="4"/>
      <c r="U460" s="212"/>
      <c r="V460" s="212"/>
      <c r="W460" s="212"/>
      <c r="X460" s="4"/>
      <c r="Y460" s="4"/>
      <c r="Z460" s="4"/>
      <c r="AA460" s="4"/>
      <c r="AB460" s="395"/>
      <c r="AC460" s="213"/>
      <c r="AD460" s="395"/>
      <c r="AE460" s="409"/>
      <c r="AF460" s="4"/>
      <c r="AG460" s="4"/>
      <c r="AH460" s="4"/>
      <c r="AI460" s="212"/>
      <c r="AJ460" s="4"/>
      <c r="AK460" s="4"/>
      <c r="AL460" s="4"/>
      <c r="AM460" s="4"/>
      <c r="AN460" s="4"/>
      <c r="AO460" s="4"/>
      <c r="AP460" s="4"/>
      <c r="AQ460" s="4"/>
      <c r="AR460" s="4"/>
      <c r="AS460" s="4"/>
    </row>
    <row r="461" spans="1:45" ht="12.75" customHeight="1" x14ac:dyDescent="0.25">
      <c r="A461" s="4"/>
      <c r="B461" s="4"/>
      <c r="C461" s="212"/>
      <c r="D461" s="212"/>
      <c r="E461" s="212"/>
      <c r="F461" s="212"/>
      <c r="G461" s="212"/>
      <c r="H461" s="212"/>
      <c r="I461" s="212"/>
      <c r="J461" s="212"/>
      <c r="K461" s="487"/>
      <c r="L461" s="4"/>
      <c r="M461" s="4"/>
      <c r="N461" s="4"/>
      <c r="O461" s="4"/>
      <c r="P461" s="4"/>
      <c r="Q461" s="212"/>
      <c r="R461" s="395"/>
      <c r="S461" s="4"/>
      <c r="T461" s="4"/>
      <c r="U461" s="212"/>
      <c r="V461" s="212"/>
      <c r="W461" s="212"/>
      <c r="X461" s="4"/>
      <c r="Y461" s="4"/>
      <c r="Z461" s="4"/>
      <c r="AA461" s="4"/>
      <c r="AB461" s="395"/>
      <c r="AC461" s="213"/>
      <c r="AD461" s="395"/>
      <c r="AE461" s="409"/>
      <c r="AF461" s="4"/>
      <c r="AG461" s="4"/>
      <c r="AH461" s="4"/>
      <c r="AI461" s="212"/>
      <c r="AJ461" s="4"/>
      <c r="AK461" s="4"/>
      <c r="AL461" s="4"/>
      <c r="AM461" s="4"/>
      <c r="AN461" s="4"/>
      <c r="AO461" s="4"/>
      <c r="AP461" s="4"/>
      <c r="AQ461" s="4"/>
      <c r="AR461" s="4"/>
      <c r="AS461" s="4"/>
    </row>
    <row r="462" spans="1:45" ht="12.75" customHeight="1" x14ac:dyDescent="0.25">
      <c r="A462" s="4"/>
      <c r="B462" s="4"/>
      <c r="C462" s="212"/>
      <c r="D462" s="212"/>
      <c r="E462" s="212"/>
      <c r="F462" s="212"/>
      <c r="G462" s="212"/>
      <c r="H462" s="212"/>
      <c r="I462" s="212"/>
      <c r="J462" s="212"/>
      <c r="K462" s="487"/>
      <c r="L462" s="4"/>
      <c r="M462" s="4"/>
      <c r="N462" s="4"/>
      <c r="O462" s="4"/>
      <c r="P462" s="4"/>
      <c r="Q462" s="212"/>
      <c r="R462" s="395"/>
      <c r="S462" s="4"/>
      <c r="T462" s="4"/>
      <c r="U462" s="212"/>
      <c r="V462" s="212"/>
      <c r="W462" s="212"/>
      <c r="X462" s="4"/>
      <c r="Y462" s="4"/>
      <c r="Z462" s="4"/>
      <c r="AA462" s="4"/>
      <c r="AB462" s="395"/>
      <c r="AC462" s="213"/>
      <c r="AD462" s="395"/>
      <c r="AE462" s="409"/>
      <c r="AF462" s="4"/>
      <c r="AG462" s="4"/>
      <c r="AH462" s="4"/>
      <c r="AI462" s="212"/>
      <c r="AJ462" s="4"/>
      <c r="AK462" s="4"/>
      <c r="AL462" s="4"/>
      <c r="AM462" s="4"/>
      <c r="AN462" s="4"/>
      <c r="AO462" s="4"/>
      <c r="AP462" s="4"/>
      <c r="AQ462" s="4"/>
      <c r="AR462" s="4"/>
      <c r="AS462" s="4"/>
    </row>
    <row r="463" spans="1:45" ht="12.75" customHeight="1" x14ac:dyDescent="0.25">
      <c r="A463" s="4"/>
      <c r="B463" s="4"/>
      <c r="C463" s="212"/>
      <c r="D463" s="212"/>
      <c r="E463" s="212"/>
      <c r="F463" s="212"/>
      <c r="G463" s="212"/>
      <c r="H463" s="212"/>
      <c r="I463" s="212"/>
      <c r="J463" s="212"/>
      <c r="K463" s="487"/>
      <c r="L463" s="4"/>
      <c r="M463" s="4"/>
      <c r="N463" s="4"/>
      <c r="O463" s="4"/>
      <c r="P463" s="4"/>
      <c r="Q463" s="212"/>
      <c r="R463" s="395"/>
      <c r="S463" s="4"/>
      <c r="T463" s="4"/>
      <c r="U463" s="212"/>
      <c r="V463" s="212"/>
      <c r="W463" s="212"/>
      <c r="X463" s="4"/>
      <c r="Y463" s="4"/>
      <c r="Z463" s="4"/>
      <c r="AA463" s="4"/>
      <c r="AB463" s="395"/>
      <c r="AC463" s="213"/>
      <c r="AD463" s="395"/>
      <c r="AE463" s="409"/>
      <c r="AF463" s="4"/>
      <c r="AG463" s="4"/>
      <c r="AH463" s="4"/>
      <c r="AI463" s="212"/>
      <c r="AJ463" s="4"/>
      <c r="AK463" s="4"/>
      <c r="AL463" s="4"/>
      <c r="AM463" s="4"/>
      <c r="AN463" s="4"/>
      <c r="AO463" s="4"/>
      <c r="AP463" s="4"/>
      <c r="AQ463" s="4"/>
      <c r="AR463" s="4"/>
      <c r="AS463" s="4"/>
    </row>
    <row r="464" spans="1:45" ht="12.75" customHeight="1" x14ac:dyDescent="0.25">
      <c r="A464" s="4"/>
      <c r="B464" s="4"/>
      <c r="C464" s="212"/>
      <c r="D464" s="212"/>
      <c r="E464" s="212"/>
      <c r="F464" s="212"/>
      <c r="G464" s="212"/>
      <c r="H464" s="212"/>
      <c r="I464" s="212"/>
      <c r="J464" s="212"/>
      <c r="K464" s="487"/>
      <c r="L464" s="4"/>
      <c r="M464" s="4"/>
      <c r="N464" s="4"/>
      <c r="O464" s="4"/>
      <c r="P464" s="4"/>
      <c r="Q464" s="212"/>
      <c r="R464" s="395"/>
      <c r="S464" s="4"/>
      <c r="T464" s="4"/>
      <c r="U464" s="212"/>
      <c r="V464" s="212"/>
      <c r="W464" s="212"/>
      <c r="X464" s="4"/>
      <c r="Y464" s="4"/>
      <c r="Z464" s="4"/>
      <c r="AA464" s="4"/>
      <c r="AB464" s="395"/>
      <c r="AC464" s="213"/>
      <c r="AD464" s="395"/>
      <c r="AE464" s="409"/>
      <c r="AF464" s="4"/>
      <c r="AG464" s="4"/>
      <c r="AH464" s="4"/>
      <c r="AI464" s="212"/>
      <c r="AJ464" s="4"/>
      <c r="AK464" s="4"/>
      <c r="AL464" s="4"/>
      <c r="AM464" s="4"/>
      <c r="AN464" s="4"/>
      <c r="AO464" s="4"/>
      <c r="AP464" s="4"/>
      <c r="AQ464" s="4"/>
      <c r="AR464" s="4"/>
      <c r="AS464" s="4"/>
    </row>
    <row r="465" spans="1:45" ht="12.75" customHeight="1" x14ac:dyDescent="0.25">
      <c r="A465" s="4"/>
      <c r="B465" s="4"/>
      <c r="C465" s="212"/>
      <c r="D465" s="212"/>
      <c r="E465" s="212"/>
      <c r="F465" s="212"/>
      <c r="G465" s="212"/>
      <c r="H465" s="212"/>
      <c r="I465" s="212"/>
      <c r="J465" s="212"/>
      <c r="K465" s="487"/>
      <c r="L465" s="4"/>
      <c r="M465" s="4"/>
      <c r="N465" s="4"/>
      <c r="O465" s="4"/>
      <c r="P465" s="4"/>
      <c r="Q465" s="212"/>
      <c r="R465" s="395"/>
      <c r="S465" s="4"/>
      <c r="T465" s="4"/>
      <c r="U465" s="212"/>
      <c r="V465" s="212"/>
      <c r="W465" s="212"/>
      <c r="X465" s="4"/>
      <c r="Y465" s="4"/>
      <c r="Z465" s="4"/>
      <c r="AA465" s="4"/>
      <c r="AB465" s="395"/>
      <c r="AC465" s="213"/>
      <c r="AD465" s="395"/>
      <c r="AE465" s="409"/>
      <c r="AF465" s="4"/>
      <c r="AG465" s="4"/>
      <c r="AH465" s="4"/>
      <c r="AI465" s="212"/>
      <c r="AJ465" s="4"/>
      <c r="AK465" s="4"/>
      <c r="AL465" s="4"/>
      <c r="AM465" s="4"/>
      <c r="AN465" s="4"/>
      <c r="AO465" s="4"/>
      <c r="AP465" s="4"/>
      <c r="AQ465" s="4"/>
      <c r="AR465" s="4"/>
      <c r="AS465" s="4"/>
    </row>
    <row r="466" spans="1:45" ht="12.75" customHeight="1" x14ac:dyDescent="0.25">
      <c r="A466" s="4"/>
      <c r="B466" s="4"/>
      <c r="C466" s="212"/>
      <c r="D466" s="212"/>
      <c r="E466" s="212"/>
      <c r="F466" s="212"/>
      <c r="G466" s="212"/>
      <c r="H466" s="212"/>
      <c r="I466" s="212"/>
      <c r="J466" s="212"/>
      <c r="K466" s="487"/>
      <c r="L466" s="4"/>
      <c r="M466" s="4"/>
      <c r="N466" s="4"/>
      <c r="O466" s="4"/>
      <c r="P466" s="4"/>
      <c r="Q466" s="212"/>
      <c r="R466" s="395"/>
      <c r="S466" s="4"/>
      <c r="T466" s="4"/>
      <c r="U466" s="212"/>
      <c r="V466" s="212"/>
      <c r="W466" s="212"/>
      <c r="X466" s="4"/>
      <c r="Y466" s="4"/>
      <c r="Z466" s="4"/>
      <c r="AA466" s="4"/>
      <c r="AB466" s="395"/>
      <c r="AC466" s="213"/>
      <c r="AD466" s="395"/>
      <c r="AE466" s="409"/>
      <c r="AF466" s="4"/>
      <c r="AG466" s="4"/>
      <c r="AH466" s="4"/>
      <c r="AI466" s="212"/>
      <c r="AJ466" s="4"/>
      <c r="AK466" s="4"/>
      <c r="AL466" s="4"/>
      <c r="AM466" s="4"/>
      <c r="AN466" s="4"/>
      <c r="AO466" s="4"/>
      <c r="AP466" s="4"/>
      <c r="AQ466" s="4"/>
      <c r="AR466" s="4"/>
      <c r="AS466" s="4"/>
    </row>
    <row r="467" spans="1:45" ht="12.75" customHeight="1" x14ac:dyDescent="0.25">
      <c r="A467" s="4"/>
      <c r="B467" s="4"/>
      <c r="C467" s="212"/>
      <c r="D467" s="212"/>
      <c r="E467" s="212"/>
      <c r="F467" s="212"/>
      <c r="G467" s="212"/>
      <c r="H467" s="212"/>
      <c r="I467" s="212"/>
      <c r="J467" s="212"/>
      <c r="K467" s="487"/>
      <c r="L467" s="4"/>
      <c r="M467" s="4"/>
      <c r="N467" s="4"/>
      <c r="O467" s="4"/>
      <c r="P467" s="4"/>
      <c r="Q467" s="212"/>
      <c r="R467" s="395"/>
      <c r="S467" s="4"/>
      <c r="T467" s="4"/>
      <c r="U467" s="212"/>
      <c r="V467" s="212"/>
      <c r="W467" s="212"/>
      <c r="X467" s="4"/>
      <c r="Y467" s="4"/>
      <c r="Z467" s="4"/>
      <c r="AA467" s="4"/>
      <c r="AB467" s="395"/>
      <c r="AC467" s="213"/>
      <c r="AD467" s="395"/>
      <c r="AE467" s="409"/>
      <c r="AF467" s="4"/>
      <c r="AG467" s="4"/>
      <c r="AH467" s="4"/>
      <c r="AI467" s="212"/>
      <c r="AJ467" s="4"/>
      <c r="AK467" s="4"/>
      <c r="AL467" s="4"/>
      <c r="AM467" s="4"/>
      <c r="AN467" s="4"/>
      <c r="AO467" s="4"/>
      <c r="AP467" s="4"/>
      <c r="AQ467" s="4"/>
      <c r="AR467" s="4"/>
      <c r="AS467" s="4"/>
    </row>
    <row r="468" spans="1:45" ht="12.75" customHeight="1" x14ac:dyDescent="0.25">
      <c r="A468" s="4"/>
      <c r="B468" s="4"/>
      <c r="C468" s="212"/>
      <c r="D468" s="212"/>
      <c r="E468" s="212"/>
      <c r="F468" s="212"/>
      <c r="G468" s="212"/>
      <c r="H468" s="212"/>
      <c r="I468" s="212"/>
      <c r="J468" s="212"/>
      <c r="K468" s="487"/>
      <c r="L468" s="4"/>
      <c r="M468" s="4"/>
      <c r="N468" s="4"/>
      <c r="O468" s="4"/>
      <c r="P468" s="4"/>
      <c r="Q468" s="212"/>
      <c r="R468" s="395"/>
      <c r="S468" s="4"/>
      <c r="T468" s="4"/>
      <c r="U468" s="212"/>
      <c r="V468" s="212"/>
      <c r="W468" s="212"/>
      <c r="X468" s="4"/>
      <c r="Y468" s="4"/>
      <c r="Z468" s="4"/>
      <c r="AA468" s="4"/>
      <c r="AB468" s="395"/>
      <c r="AC468" s="213"/>
      <c r="AD468" s="395"/>
      <c r="AE468" s="409"/>
      <c r="AF468" s="4"/>
      <c r="AG468" s="4"/>
      <c r="AH468" s="4"/>
      <c r="AI468" s="212"/>
      <c r="AJ468" s="4"/>
      <c r="AK468" s="4"/>
      <c r="AL468" s="4"/>
      <c r="AM468" s="4"/>
      <c r="AN468" s="4"/>
      <c r="AO468" s="4"/>
      <c r="AP468" s="4"/>
      <c r="AQ468" s="4"/>
      <c r="AR468" s="4"/>
      <c r="AS468" s="4"/>
    </row>
    <row r="469" spans="1:45" ht="12.75" customHeight="1" x14ac:dyDescent="0.25">
      <c r="A469" s="4"/>
      <c r="B469" s="4"/>
      <c r="C469" s="212"/>
      <c r="D469" s="212"/>
      <c r="E469" s="212"/>
      <c r="F469" s="212"/>
      <c r="G469" s="212"/>
      <c r="H469" s="212"/>
      <c r="I469" s="212"/>
      <c r="J469" s="212"/>
      <c r="K469" s="487"/>
      <c r="L469" s="4"/>
      <c r="M469" s="4"/>
      <c r="N469" s="4"/>
      <c r="O469" s="4"/>
      <c r="P469" s="4"/>
      <c r="Q469" s="212"/>
      <c r="R469" s="395"/>
      <c r="S469" s="4"/>
      <c r="T469" s="4"/>
      <c r="U469" s="212"/>
      <c r="V469" s="212"/>
      <c r="W469" s="212"/>
      <c r="X469" s="4"/>
      <c r="Y469" s="4"/>
      <c r="Z469" s="4"/>
      <c r="AA469" s="4"/>
      <c r="AB469" s="395"/>
      <c r="AC469" s="213"/>
      <c r="AD469" s="395"/>
      <c r="AE469" s="409"/>
      <c r="AF469" s="4"/>
      <c r="AG469" s="4"/>
      <c r="AH469" s="4"/>
      <c r="AI469" s="212"/>
      <c r="AJ469" s="4"/>
      <c r="AK469" s="4"/>
      <c r="AL469" s="4"/>
      <c r="AM469" s="4"/>
      <c r="AN469" s="4"/>
      <c r="AO469" s="4"/>
      <c r="AP469" s="4"/>
      <c r="AQ469" s="4"/>
      <c r="AR469" s="4"/>
      <c r="AS469" s="4"/>
    </row>
    <row r="470" spans="1:45" ht="12.75" customHeight="1" x14ac:dyDescent="0.25">
      <c r="A470" s="4"/>
      <c r="B470" s="4"/>
      <c r="C470" s="212"/>
      <c r="D470" s="212"/>
      <c r="E470" s="212"/>
      <c r="F470" s="212"/>
      <c r="G470" s="212"/>
      <c r="H470" s="212"/>
      <c r="I470" s="212"/>
      <c r="J470" s="212"/>
      <c r="K470" s="487"/>
      <c r="L470" s="4"/>
      <c r="M470" s="4"/>
      <c r="N470" s="4"/>
      <c r="O470" s="4"/>
      <c r="P470" s="4"/>
      <c r="Q470" s="212"/>
      <c r="R470" s="395"/>
      <c r="S470" s="4"/>
      <c r="T470" s="4"/>
      <c r="U470" s="212"/>
      <c r="V470" s="212"/>
      <c r="W470" s="212"/>
      <c r="X470" s="4"/>
      <c r="Y470" s="4"/>
      <c r="Z470" s="4"/>
      <c r="AA470" s="4"/>
      <c r="AB470" s="395"/>
      <c r="AC470" s="213"/>
      <c r="AD470" s="395"/>
      <c r="AE470" s="409"/>
      <c r="AF470" s="4"/>
      <c r="AG470" s="4"/>
      <c r="AH470" s="4"/>
      <c r="AI470" s="212"/>
      <c r="AJ470" s="4"/>
      <c r="AK470" s="4"/>
      <c r="AL470" s="4"/>
      <c r="AM470" s="4"/>
      <c r="AN470" s="4"/>
      <c r="AO470" s="4"/>
      <c r="AP470" s="4"/>
      <c r="AQ470" s="4"/>
      <c r="AR470" s="4"/>
      <c r="AS470" s="4"/>
    </row>
    <row r="471" spans="1:45" ht="12.75" customHeight="1" x14ac:dyDescent="0.25">
      <c r="A471" s="4"/>
      <c r="B471" s="4"/>
      <c r="C471" s="212"/>
      <c r="D471" s="212"/>
      <c r="E471" s="212"/>
      <c r="F471" s="212"/>
      <c r="G471" s="212"/>
      <c r="H471" s="212"/>
      <c r="I471" s="212"/>
      <c r="J471" s="212"/>
      <c r="K471" s="487"/>
      <c r="L471" s="4"/>
      <c r="M471" s="4"/>
      <c r="N471" s="4"/>
      <c r="O471" s="4"/>
      <c r="P471" s="4"/>
      <c r="Q471" s="212"/>
      <c r="R471" s="395"/>
      <c r="S471" s="4"/>
      <c r="T471" s="4"/>
      <c r="U471" s="212"/>
      <c r="V471" s="212"/>
      <c r="W471" s="212"/>
      <c r="X471" s="4"/>
      <c r="Y471" s="4"/>
      <c r="Z471" s="4"/>
      <c r="AA471" s="4"/>
      <c r="AB471" s="395"/>
      <c r="AC471" s="213"/>
      <c r="AD471" s="395"/>
      <c r="AE471" s="409"/>
      <c r="AF471" s="4"/>
      <c r="AG471" s="4"/>
      <c r="AH471" s="4"/>
      <c r="AI471" s="212"/>
      <c r="AJ471" s="4"/>
      <c r="AK471" s="4"/>
      <c r="AL471" s="4"/>
      <c r="AM471" s="4"/>
      <c r="AN471" s="4"/>
      <c r="AO471" s="4"/>
      <c r="AP471" s="4"/>
      <c r="AQ471" s="4"/>
      <c r="AR471" s="4"/>
      <c r="AS471" s="4"/>
    </row>
    <row r="472" spans="1:45" ht="12.75" customHeight="1" x14ac:dyDescent="0.25">
      <c r="A472" s="4"/>
      <c r="B472" s="4"/>
      <c r="C472" s="212"/>
      <c r="D472" s="212"/>
      <c r="E472" s="212"/>
      <c r="F472" s="212"/>
      <c r="G472" s="212"/>
      <c r="H472" s="212"/>
      <c r="I472" s="212"/>
      <c r="J472" s="212"/>
      <c r="K472" s="487"/>
      <c r="L472" s="4"/>
      <c r="M472" s="4"/>
      <c r="N472" s="4"/>
      <c r="O472" s="4"/>
      <c r="P472" s="4"/>
      <c r="Q472" s="212"/>
      <c r="R472" s="395"/>
      <c r="S472" s="4"/>
      <c r="T472" s="4"/>
      <c r="U472" s="212"/>
      <c r="V472" s="212"/>
      <c r="W472" s="212"/>
      <c r="X472" s="4"/>
      <c r="Y472" s="4"/>
      <c r="Z472" s="4"/>
      <c r="AA472" s="4"/>
      <c r="AB472" s="395"/>
      <c r="AC472" s="213"/>
      <c r="AD472" s="395"/>
      <c r="AE472" s="409"/>
      <c r="AF472" s="4"/>
      <c r="AG472" s="4"/>
      <c r="AH472" s="4"/>
      <c r="AI472" s="212"/>
      <c r="AJ472" s="4"/>
      <c r="AK472" s="4"/>
      <c r="AL472" s="4"/>
      <c r="AM472" s="4"/>
      <c r="AN472" s="4"/>
      <c r="AO472" s="4"/>
      <c r="AP472" s="4"/>
      <c r="AQ472" s="4"/>
      <c r="AR472" s="4"/>
      <c r="AS472" s="4"/>
    </row>
    <row r="473" spans="1:45" ht="12.75" customHeight="1" x14ac:dyDescent="0.25">
      <c r="A473" s="4"/>
      <c r="B473" s="4"/>
      <c r="C473" s="212"/>
      <c r="D473" s="212"/>
      <c r="E473" s="212"/>
      <c r="F473" s="212"/>
      <c r="G473" s="212"/>
      <c r="H473" s="212"/>
      <c r="I473" s="212"/>
      <c r="J473" s="212"/>
      <c r="K473" s="487"/>
      <c r="L473" s="4"/>
      <c r="M473" s="4"/>
      <c r="N473" s="4"/>
      <c r="O473" s="4"/>
      <c r="P473" s="4"/>
      <c r="Q473" s="212"/>
      <c r="R473" s="395"/>
      <c r="S473" s="4"/>
      <c r="T473" s="4"/>
      <c r="U473" s="212"/>
      <c r="V473" s="212"/>
      <c r="W473" s="212"/>
      <c r="X473" s="4"/>
      <c r="Y473" s="4"/>
      <c r="Z473" s="4"/>
      <c r="AA473" s="4"/>
      <c r="AB473" s="395"/>
      <c r="AC473" s="213"/>
      <c r="AD473" s="395"/>
      <c r="AE473" s="409"/>
      <c r="AF473" s="4"/>
      <c r="AG473" s="4"/>
      <c r="AH473" s="4"/>
      <c r="AI473" s="212"/>
      <c r="AJ473" s="4"/>
      <c r="AK473" s="4"/>
      <c r="AL473" s="4"/>
      <c r="AM473" s="4"/>
      <c r="AN473" s="4"/>
      <c r="AO473" s="4"/>
      <c r="AP473" s="4"/>
      <c r="AQ473" s="4"/>
      <c r="AR473" s="4"/>
      <c r="AS473" s="4"/>
    </row>
    <row r="474" spans="1:45" ht="12.75" customHeight="1" x14ac:dyDescent="0.25">
      <c r="A474" s="4"/>
      <c r="B474" s="4"/>
      <c r="C474" s="212"/>
      <c r="D474" s="212"/>
      <c r="E474" s="212"/>
      <c r="F474" s="212"/>
      <c r="G474" s="212"/>
      <c r="H474" s="212"/>
      <c r="I474" s="212"/>
      <c r="J474" s="212"/>
      <c r="K474" s="487"/>
      <c r="L474" s="4"/>
      <c r="M474" s="4"/>
      <c r="N474" s="4"/>
      <c r="O474" s="4"/>
      <c r="P474" s="4"/>
      <c r="Q474" s="212"/>
      <c r="R474" s="395"/>
      <c r="S474" s="4"/>
      <c r="T474" s="4"/>
      <c r="U474" s="212"/>
      <c r="V474" s="212"/>
      <c r="W474" s="212"/>
      <c r="X474" s="4"/>
      <c r="Y474" s="4"/>
      <c r="Z474" s="4"/>
      <c r="AA474" s="4"/>
      <c r="AB474" s="395"/>
      <c r="AC474" s="213"/>
      <c r="AD474" s="395"/>
      <c r="AE474" s="409"/>
      <c r="AF474" s="4"/>
      <c r="AG474" s="4"/>
      <c r="AH474" s="4"/>
      <c r="AI474" s="212"/>
      <c r="AJ474" s="4"/>
      <c r="AK474" s="4"/>
      <c r="AL474" s="4"/>
      <c r="AM474" s="4"/>
      <c r="AN474" s="4"/>
      <c r="AO474" s="4"/>
      <c r="AP474" s="4"/>
      <c r="AQ474" s="4"/>
      <c r="AR474" s="4"/>
      <c r="AS474" s="4"/>
    </row>
    <row r="475" spans="1:45" ht="12.75" customHeight="1" x14ac:dyDescent="0.25">
      <c r="A475" s="4"/>
      <c r="B475" s="4"/>
      <c r="C475" s="212"/>
      <c r="D475" s="212"/>
      <c r="E475" s="212"/>
      <c r="F475" s="212"/>
      <c r="G475" s="212"/>
      <c r="H475" s="212"/>
      <c r="I475" s="212"/>
      <c r="J475" s="212"/>
      <c r="K475" s="487"/>
      <c r="L475" s="4"/>
      <c r="M475" s="4"/>
      <c r="N475" s="4"/>
      <c r="O475" s="4"/>
      <c r="P475" s="4"/>
      <c r="Q475" s="212"/>
      <c r="R475" s="395"/>
      <c r="S475" s="4"/>
      <c r="T475" s="4"/>
      <c r="U475" s="212"/>
      <c r="V475" s="212"/>
      <c r="W475" s="212"/>
      <c r="X475" s="4"/>
      <c r="Y475" s="4"/>
      <c r="Z475" s="4"/>
      <c r="AA475" s="4"/>
      <c r="AB475" s="395"/>
      <c r="AC475" s="213"/>
      <c r="AD475" s="395"/>
      <c r="AE475" s="409"/>
      <c r="AF475" s="4"/>
      <c r="AG475" s="4"/>
      <c r="AH475" s="4"/>
      <c r="AI475" s="212"/>
      <c r="AJ475" s="4"/>
      <c r="AK475" s="4"/>
      <c r="AL475" s="4"/>
      <c r="AM475" s="4"/>
      <c r="AN475" s="4"/>
      <c r="AO475" s="4"/>
      <c r="AP475" s="4"/>
      <c r="AQ475" s="4"/>
      <c r="AR475" s="4"/>
      <c r="AS475" s="4"/>
    </row>
    <row r="476" spans="1:45" ht="12.75" customHeight="1" x14ac:dyDescent="0.25">
      <c r="A476" s="4"/>
      <c r="B476" s="4"/>
      <c r="C476" s="212"/>
      <c r="D476" s="212"/>
      <c r="E476" s="212"/>
      <c r="F476" s="212"/>
      <c r="G476" s="212"/>
      <c r="H476" s="212"/>
      <c r="I476" s="212"/>
      <c r="J476" s="212"/>
      <c r="K476" s="487"/>
      <c r="L476" s="4"/>
      <c r="M476" s="4"/>
      <c r="N476" s="4"/>
      <c r="O476" s="4"/>
      <c r="P476" s="4"/>
      <c r="Q476" s="212"/>
      <c r="R476" s="395"/>
      <c r="S476" s="4"/>
      <c r="T476" s="4"/>
      <c r="U476" s="212"/>
      <c r="V476" s="212"/>
      <c r="W476" s="212"/>
      <c r="X476" s="4"/>
      <c r="Y476" s="4"/>
      <c r="Z476" s="4"/>
      <c r="AA476" s="4"/>
      <c r="AB476" s="395"/>
      <c r="AC476" s="213"/>
      <c r="AD476" s="395"/>
      <c r="AE476" s="409"/>
      <c r="AF476" s="4"/>
      <c r="AG476" s="4"/>
      <c r="AH476" s="4"/>
      <c r="AI476" s="212"/>
      <c r="AJ476" s="4"/>
      <c r="AK476" s="4"/>
      <c r="AL476" s="4"/>
      <c r="AM476" s="4"/>
      <c r="AN476" s="4"/>
      <c r="AO476" s="4"/>
      <c r="AP476" s="4"/>
      <c r="AQ476" s="4"/>
      <c r="AR476" s="4"/>
      <c r="AS476" s="4"/>
    </row>
    <row r="477" spans="1:45" ht="12.75" customHeight="1" x14ac:dyDescent="0.25">
      <c r="A477" s="4"/>
      <c r="B477" s="4"/>
      <c r="C477" s="212"/>
      <c r="D477" s="212"/>
      <c r="E477" s="212"/>
      <c r="F477" s="212"/>
      <c r="G477" s="212"/>
      <c r="H477" s="212"/>
      <c r="I477" s="212"/>
      <c r="J477" s="212"/>
      <c r="K477" s="487"/>
      <c r="L477" s="4"/>
      <c r="M477" s="4"/>
      <c r="N477" s="4"/>
      <c r="O477" s="4"/>
      <c r="P477" s="4"/>
      <c r="Q477" s="212"/>
      <c r="R477" s="395"/>
      <c r="S477" s="4"/>
      <c r="T477" s="4"/>
      <c r="U477" s="212"/>
      <c r="V477" s="212"/>
      <c r="W477" s="212"/>
      <c r="X477" s="4"/>
      <c r="Y477" s="4"/>
      <c r="Z477" s="4"/>
      <c r="AA477" s="4"/>
      <c r="AB477" s="395"/>
      <c r="AC477" s="213"/>
      <c r="AD477" s="395"/>
      <c r="AE477" s="409"/>
      <c r="AF477" s="4"/>
      <c r="AG477" s="4"/>
      <c r="AH477" s="4"/>
      <c r="AI477" s="212"/>
      <c r="AJ477" s="4"/>
      <c r="AK477" s="4"/>
      <c r="AL477" s="4"/>
      <c r="AM477" s="4"/>
      <c r="AN477" s="4"/>
      <c r="AO477" s="4"/>
      <c r="AP477" s="4"/>
      <c r="AQ477" s="4"/>
      <c r="AR477" s="4"/>
      <c r="AS477" s="4"/>
    </row>
    <row r="478" spans="1:45" ht="12.75" customHeight="1" x14ac:dyDescent="0.25">
      <c r="A478" s="4"/>
      <c r="B478" s="4"/>
      <c r="C478" s="212"/>
      <c r="D478" s="212"/>
      <c r="E478" s="212"/>
      <c r="F478" s="212"/>
      <c r="G478" s="212"/>
      <c r="H478" s="212"/>
      <c r="I478" s="212"/>
      <c r="J478" s="212"/>
      <c r="K478" s="487"/>
      <c r="L478" s="4"/>
      <c r="M478" s="4"/>
      <c r="N478" s="4"/>
      <c r="O478" s="4"/>
      <c r="P478" s="4"/>
      <c r="Q478" s="212"/>
      <c r="R478" s="395"/>
      <c r="S478" s="4"/>
      <c r="T478" s="4"/>
      <c r="U478" s="212"/>
      <c r="V478" s="212"/>
      <c r="W478" s="212"/>
      <c r="X478" s="4"/>
      <c r="Y478" s="4"/>
      <c r="Z478" s="4"/>
      <c r="AA478" s="4"/>
      <c r="AB478" s="395"/>
      <c r="AC478" s="213"/>
      <c r="AD478" s="395"/>
      <c r="AE478" s="409"/>
      <c r="AF478" s="4"/>
      <c r="AG478" s="4"/>
      <c r="AH478" s="4"/>
      <c r="AI478" s="212"/>
      <c r="AJ478" s="4"/>
      <c r="AK478" s="4"/>
      <c r="AL478" s="4"/>
      <c r="AM478" s="4"/>
      <c r="AN478" s="4"/>
      <c r="AO478" s="4"/>
      <c r="AP478" s="4"/>
      <c r="AQ478" s="4"/>
      <c r="AR478" s="4"/>
      <c r="AS478" s="4"/>
    </row>
    <row r="479" spans="1:45" ht="12.75" customHeight="1" x14ac:dyDescent="0.25">
      <c r="A479" s="4"/>
      <c r="B479" s="4"/>
      <c r="C479" s="212"/>
      <c r="D479" s="212"/>
      <c r="E479" s="212"/>
      <c r="F479" s="212"/>
      <c r="G479" s="212"/>
      <c r="H479" s="212"/>
      <c r="I479" s="212"/>
      <c r="J479" s="212"/>
      <c r="K479" s="487"/>
      <c r="L479" s="4"/>
      <c r="M479" s="4"/>
      <c r="N479" s="4"/>
      <c r="O479" s="4"/>
      <c r="P479" s="4"/>
      <c r="Q479" s="212"/>
      <c r="R479" s="395"/>
      <c r="S479" s="4"/>
      <c r="T479" s="4"/>
      <c r="U479" s="212"/>
      <c r="V479" s="212"/>
      <c r="W479" s="212"/>
      <c r="X479" s="4"/>
      <c r="Y479" s="4"/>
      <c r="Z479" s="4"/>
      <c r="AA479" s="4"/>
      <c r="AB479" s="395"/>
      <c r="AC479" s="213"/>
      <c r="AD479" s="395"/>
      <c r="AE479" s="409"/>
      <c r="AF479" s="4"/>
      <c r="AG479" s="4"/>
      <c r="AH479" s="4"/>
      <c r="AI479" s="212"/>
      <c r="AJ479" s="4"/>
      <c r="AK479" s="4"/>
      <c r="AL479" s="4"/>
      <c r="AM479" s="4"/>
      <c r="AN479" s="4"/>
      <c r="AO479" s="4"/>
      <c r="AP479" s="4"/>
      <c r="AQ479" s="4"/>
      <c r="AR479" s="4"/>
      <c r="AS479" s="4"/>
    </row>
    <row r="480" spans="1:45" ht="12.75" customHeight="1" x14ac:dyDescent="0.25">
      <c r="A480" s="4"/>
      <c r="B480" s="4"/>
      <c r="C480" s="212"/>
      <c r="D480" s="212"/>
      <c r="E480" s="212"/>
      <c r="F480" s="212"/>
      <c r="G480" s="212"/>
      <c r="H480" s="212"/>
      <c r="I480" s="212"/>
      <c r="J480" s="212"/>
      <c r="K480" s="487"/>
      <c r="L480" s="4"/>
      <c r="M480" s="4"/>
      <c r="N480" s="4"/>
      <c r="O480" s="4"/>
      <c r="P480" s="4"/>
      <c r="Q480" s="212"/>
      <c r="R480" s="395"/>
      <c r="S480" s="4"/>
      <c r="T480" s="4"/>
      <c r="U480" s="212"/>
      <c r="V480" s="212"/>
      <c r="W480" s="212"/>
      <c r="X480" s="4"/>
      <c r="Y480" s="4"/>
      <c r="Z480" s="4"/>
      <c r="AA480" s="4"/>
      <c r="AB480" s="395"/>
      <c r="AC480" s="213"/>
      <c r="AD480" s="395"/>
      <c r="AE480" s="409"/>
      <c r="AF480" s="4"/>
      <c r="AG480" s="4"/>
      <c r="AH480" s="4"/>
      <c r="AI480" s="212"/>
      <c r="AJ480" s="4"/>
      <c r="AK480" s="4"/>
      <c r="AL480" s="4"/>
      <c r="AM480" s="4"/>
      <c r="AN480" s="4"/>
      <c r="AO480" s="4"/>
      <c r="AP480" s="4"/>
      <c r="AQ480" s="4"/>
      <c r="AR480" s="4"/>
      <c r="AS480" s="4"/>
    </row>
    <row r="481" spans="1:45" ht="12.75" customHeight="1" x14ac:dyDescent="0.25">
      <c r="A481" s="4"/>
      <c r="B481" s="4"/>
      <c r="C481" s="212"/>
      <c r="D481" s="212"/>
      <c r="E481" s="212"/>
      <c r="F481" s="212"/>
      <c r="G481" s="212"/>
      <c r="H481" s="212"/>
      <c r="I481" s="212"/>
      <c r="J481" s="212"/>
      <c r="K481" s="487"/>
      <c r="L481" s="4"/>
      <c r="M481" s="4"/>
      <c r="N481" s="4"/>
      <c r="O481" s="4"/>
      <c r="P481" s="4"/>
      <c r="Q481" s="212"/>
      <c r="R481" s="395"/>
      <c r="S481" s="4"/>
      <c r="T481" s="4"/>
      <c r="U481" s="212"/>
      <c r="V481" s="212"/>
      <c r="W481" s="212"/>
      <c r="X481" s="4"/>
      <c r="Y481" s="4"/>
      <c r="Z481" s="4"/>
      <c r="AA481" s="4"/>
      <c r="AB481" s="395"/>
      <c r="AC481" s="213"/>
      <c r="AD481" s="395"/>
      <c r="AE481" s="409"/>
      <c r="AF481" s="4"/>
      <c r="AG481" s="4"/>
      <c r="AH481" s="4"/>
      <c r="AI481" s="212"/>
      <c r="AJ481" s="4"/>
      <c r="AK481" s="4"/>
      <c r="AL481" s="4"/>
      <c r="AM481" s="4"/>
      <c r="AN481" s="4"/>
      <c r="AO481" s="4"/>
      <c r="AP481" s="4"/>
      <c r="AQ481" s="4"/>
      <c r="AR481" s="4"/>
      <c r="AS481" s="4"/>
    </row>
    <row r="482" spans="1:45" ht="12.75" customHeight="1" x14ac:dyDescent="0.25">
      <c r="A482" s="4"/>
      <c r="B482" s="4"/>
      <c r="C482" s="212"/>
      <c r="D482" s="212"/>
      <c r="E482" s="212"/>
      <c r="F482" s="212"/>
      <c r="G482" s="212"/>
      <c r="H482" s="212"/>
      <c r="I482" s="212"/>
      <c r="J482" s="212"/>
      <c r="K482" s="487"/>
      <c r="L482" s="4"/>
      <c r="M482" s="4"/>
      <c r="N482" s="4"/>
      <c r="O482" s="4"/>
      <c r="P482" s="4"/>
      <c r="Q482" s="212"/>
      <c r="R482" s="395"/>
      <c r="S482" s="4"/>
      <c r="T482" s="4"/>
      <c r="U482" s="212"/>
      <c r="V482" s="212"/>
      <c r="W482" s="212"/>
      <c r="X482" s="4"/>
      <c r="Y482" s="4"/>
      <c r="Z482" s="4"/>
      <c r="AA482" s="4"/>
      <c r="AB482" s="395"/>
      <c r="AC482" s="213"/>
      <c r="AD482" s="395"/>
      <c r="AE482" s="409"/>
      <c r="AF482" s="4"/>
      <c r="AG482" s="4"/>
      <c r="AH482" s="4"/>
      <c r="AI482" s="212"/>
      <c r="AJ482" s="4"/>
      <c r="AK482" s="4"/>
      <c r="AL482" s="4"/>
      <c r="AM482" s="4"/>
      <c r="AN482" s="4"/>
      <c r="AO482" s="4"/>
      <c r="AP482" s="4"/>
      <c r="AQ482" s="4"/>
      <c r="AR482" s="4"/>
      <c r="AS482" s="4"/>
    </row>
    <row r="483" spans="1:45" ht="12.75" customHeight="1" x14ac:dyDescent="0.25">
      <c r="A483" s="4"/>
      <c r="B483" s="4"/>
      <c r="C483" s="212"/>
      <c r="D483" s="212"/>
      <c r="E483" s="212"/>
      <c r="F483" s="212"/>
      <c r="G483" s="212"/>
      <c r="H483" s="212"/>
      <c r="I483" s="212"/>
      <c r="J483" s="212"/>
      <c r="K483" s="487"/>
      <c r="L483" s="4"/>
      <c r="M483" s="4"/>
      <c r="N483" s="4"/>
      <c r="O483" s="4"/>
      <c r="P483" s="4"/>
      <c r="Q483" s="212"/>
      <c r="R483" s="395"/>
      <c r="S483" s="4"/>
      <c r="T483" s="4"/>
      <c r="U483" s="212"/>
      <c r="V483" s="212"/>
      <c r="W483" s="212"/>
      <c r="X483" s="4"/>
      <c r="Y483" s="4"/>
      <c r="Z483" s="4"/>
      <c r="AA483" s="4"/>
      <c r="AB483" s="395"/>
      <c r="AC483" s="213"/>
      <c r="AD483" s="395"/>
      <c r="AE483" s="409"/>
      <c r="AF483" s="4"/>
      <c r="AG483" s="4"/>
      <c r="AH483" s="4"/>
      <c r="AI483" s="212"/>
      <c r="AJ483" s="4"/>
      <c r="AK483" s="4"/>
      <c r="AL483" s="4"/>
      <c r="AM483" s="4"/>
      <c r="AN483" s="4"/>
      <c r="AO483" s="4"/>
      <c r="AP483" s="4"/>
      <c r="AQ483" s="4"/>
      <c r="AR483" s="4"/>
      <c r="AS483" s="4"/>
    </row>
    <row r="484" spans="1:45" ht="12.75" customHeight="1" x14ac:dyDescent="0.25">
      <c r="A484" s="4"/>
      <c r="B484" s="4"/>
      <c r="C484" s="212"/>
      <c r="D484" s="212"/>
      <c r="E484" s="212"/>
      <c r="F484" s="212"/>
      <c r="G484" s="212"/>
      <c r="H484" s="212"/>
      <c r="I484" s="212"/>
      <c r="J484" s="212"/>
      <c r="K484" s="487"/>
      <c r="L484" s="4"/>
      <c r="M484" s="4"/>
      <c r="N484" s="4"/>
      <c r="O484" s="4"/>
      <c r="P484" s="4"/>
      <c r="Q484" s="212"/>
      <c r="R484" s="395"/>
      <c r="S484" s="4"/>
      <c r="T484" s="4"/>
      <c r="U484" s="212"/>
      <c r="V484" s="212"/>
      <c r="W484" s="212"/>
      <c r="X484" s="4"/>
      <c r="Y484" s="4"/>
      <c r="Z484" s="4"/>
      <c r="AA484" s="4"/>
      <c r="AB484" s="395"/>
      <c r="AC484" s="213"/>
      <c r="AD484" s="395"/>
      <c r="AE484" s="409"/>
      <c r="AF484" s="4"/>
      <c r="AG484" s="4"/>
      <c r="AH484" s="4"/>
      <c r="AI484" s="212"/>
      <c r="AJ484" s="4"/>
      <c r="AK484" s="4"/>
      <c r="AL484" s="4"/>
      <c r="AM484" s="4"/>
      <c r="AN484" s="4"/>
      <c r="AO484" s="4"/>
      <c r="AP484" s="4"/>
      <c r="AQ484" s="4"/>
      <c r="AR484" s="4"/>
      <c r="AS484" s="4"/>
    </row>
    <row r="485" spans="1:45" ht="12.75" customHeight="1" x14ac:dyDescent="0.25">
      <c r="A485" s="4"/>
      <c r="B485" s="4"/>
      <c r="C485" s="212"/>
      <c r="D485" s="212"/>
      <c r="E485" s="212"/>
      <c r="F485" s="212"/>
      <c r="G485" s="212"/>
      <c r="H485" s="212"/>
      <c r="I485" s="212"/>
      <c r="J485" s="212"/>
      <c r="K485" s="487"/>
      <c r="L485" s="4"/>
      <c r="M485" s="4"/>
      <c r="N485" s="4"/>
      <c r="O485" s="4"/>
      <c r="P485" s="4"/>
      <c r="Q485" s="212"/>
      <c r="R485" s="395"/>
      <c r="S485" s="4"/>
      <c r="T485" s="4"/>
      <c r="U485" s="212"/>
      <c r="V485" s="212"/>
      <c r="W485" s="212"/>
      <c r="X485" s="4"/>
      <c r="Y485" s="4"/>
      <c r="Z485" s="4"/>
      <c r="AA485" s="4"/>
      <c r="AB485" s="395"/>
      <c r="AC485" s="213"/>
      <c r="AD485" s="395"/>
      <c r="AE485" s="409"/>
      <c r="AF485" s="4"/>
      <c r="AG485" s="4"/>
      <c r="AH485" s="4"/>
      <c r="AI485" s="212"/>
      <c r="AJ485" s="4"/>
      <c r="AK485" s="4"/>
      <c r="AL485" s="4"/>
      <c r="AM485" s="4"/>
      <c r="AN485" s="4"/>
      <c r="AO485" s="4"/>
      <c r="AP485" s="4"/>
      <c r="AQ485" s="4"/>
      <c r="AR485" s="4"/>
      <c r="AS485" s="4"/>
    </row>
    <row r="486" spans="1:45" ht="12.75" customHeight="1" x14ac:dyDescent="0.25">
      <c r="A486" s="4"/>
      <c r="B486" s="4"/>
      <c r="C486" s="212"/>
      <c r="D486" s="212"/>
      <c r="E486" s="212"/>
      <c r="F486" s="212"/>
      <c r="G486" s="212"/>
      <c r="H486" s="212"/>
      <c r="I486" s="212"/>
      <c r="J486" s="212"/>
      <c r="K486" s="487"/>
      <c r="L486" s="4"/>
      <c r="M486" s="4"/>
      <c r="N486" s="4"/>
      <c r="O486" s="4"/>
      <c r="P486" s="4"/>
      <c r="Q486" s="212"/>
      <c r="R486" s="395"/>
      <c r="S486" s="4"/>
      <c r="T486" s="4"/>
      <c r="U486" s="212"/>
      <c r="V486" s="212"/>
      <c r="W486" s="212"/>
      <c r="X486" s="4"/>
      <c r="Y486" s="4"/>
      <c r="Z486" s="4"/>
      <c r="AA486" s="4"/>
      <c r="AB486" s="395"/>
      <c r="AC486" s="213"/>
      <c r="AD486" s="395"/>
      <c r="AE486" s="409"/>
      <c r="AF486" s="4"/>
      <c r="AG486" s="4"/>
      <c r="AH486" s="4"/>
      <c r="AI486" s="212"/>
      <c r="AJ486" s="4"/>
      <c r="AK486" s="4"/>
      <c r="AL486" s="4"/>
      <c r="AM486" s="4"/>
      <c r="AN486" s="4"/>
      <c r="AO486" s="4"/>
      <c r="AP486" s="4"/>
      <c r="AQ486" s="4"/>
      <c r="AR486" s="4"/>
      <c r="AS486" s="4"/>
    </row>
    <row r="487" spans="1:45" ht="12.75" customHeight="1" x14ac:dyDescent="0.25">
      <c r="A487" s="4"/>
      <c r="B487" s="4"/>
      <c r="C487" s="212"/>
      <c r="D487" s="212"/>
      <c r="E487" s="212"/>
      <c r="F487" s="212"/>
      <c r="G487" s="212"/>
      <c r="H487" s="212"/>
      <c r="I487" s="212"/>
      <c r="J487" s="212"/>
      <c r="K487" s="487"/>
      <c r="L487" s="4"/>
      <c r="M487" s="4"/>
      <c r="N487" s="4"/>
      <c r="O487" s="4"/>
      <c r="P487" s="4"/>
      <c r="Q487" s="212"/>
      <c r="R487" s="395"/>
      <c r="S487" s="4"/>
      <c r="T487" s="4"/>
      <c r="U487" s="212"/>
      <c r="V487" s="212"/>
      <c r="W487" s="212"/>
      <c r="X487" s="4"/>
      <c r="Y487" s="4"/>
      <c r="Z487" s="4"/>
      <c r="AA487" s="4"/>
      <c r="AB487" s="395"/>
      <c r="AC487" s="213"/>
      <c r="AD487" s="395"/>
      <c r="AE487" s="409"/>
      <c r="AF487" s="4"/>
      <c r="AG487" s="4"/>
      <c r="AH487" s="4"/>
      <c r="AI487" s="212"/>
      <c r="AJ487" s="4"/>
      <c r="AK487" s="4"/>
      <c r="AL487" s="4"/>
      <c r="AM487" s="4"/>
      <c r="AN487" s="4"/>
      <c r="AO487" s="4"/>
      <c r="AP487" s="4"/>
      <c r="AQ487" s="4"/>
      <c r="AR487" s="4"/>
      <c r="AS487" s="4"/>
    </row>
    <row r="488" spans="1:45" ht="12.75" customHeight="1" x14ac:dyDescent="0.25">
      <c r="A488" s="4"/>
      <c r="B488" s="4"/>
      <c r="C488" s="212"/>
      <c r="D488" s="212"/>
      <c r="E488" s="212"/>
      <c r="F488" s="212"/>
      <c r="G488" s="212"/>
      <c r="H488" s="212"/>
      <c r="I488" s="212"/>
      <c r="J488" s="212"/>
      <c r="K488" s="487"/>
      <c r="L488" s="4"/>
      <c r="M488" s="4"/>
      <c r="N488" s="4"/>
      <c r="O488" s="4"/>
      <c r="P488" s="4"/>
      <c r="Q488" s="212"/>
      <c r="R488" s="395"/>
      <c r="S488" s="4"/>
      <c r="T488" s="4"/>
      <c r="U488" s="212"/>
      <c r="V488" s="212"/>
      <c r="W488" s="212"/>
      <c r="X488" s="4"/>
      <c r="Y488" s="4"/>
      <c r="Z488" s="4"/>
      <c r="AA488" s="4"/>
      <c r="AB488" s="395"/>
      <c r="AC488" s="213"/>
      <c r="AD488" s="395"/>
      <c r="AE488" s="409"/>
      <c r="AF488" s="4"/>
      <c r="AG488" s="4"/>
      <c r="AH488" s="4"/>
      <c r="AI488" s="212"/>
      <c r="AJ488" s="4"/>
      <c r="AK488" s="4"/>
      <c r="AL488" s="4"/>
      <c r="AM488" s="4"/>
      <c r="AN488" s="4"/>
      <c r="AO488" s="4"/>
      <c r="AP488" s="4"/>
      <c r="AQ488" s="4"/>
      <c r="AR488" s="4"/>
      <c r="AS488" s="4"/>
    </row>
    <row r="489" spans="1:45" ht="12.75" customHeight="1" x14ac:dyDescent="0.25">
      <c r="A489" s="4"/>
      <c r="B489" s="4"/>
      <c r="C489" s="212"/>
      <c r="D489" s="212"/>
      <c r="E489" s="212"/>
      <c r="F489" s="212"/>
      <c r="G489" s="212"/>
      <c r="H489" s="212"/>
      <c r="I489" s="212"/>
      <c r="J489" s="212"/>
      <c r="K489" s="487"/>
      <c r="L489" s="4"/>
      <c r="M489" s="4"/>
      <c r="N489" s="4"/>
      <c r="O489" s="4"/>
      <c r="P489" s="4"/>
      <c r="Q489" s="212"/>
      <c r="R489" s="395"/>
      <c r="S489" s="4"/>
      <c r="T489" s="4"/>
      <c r="U489" s="212"/>
      <c r="V489" s="212"/>
      <c r="W489" s="212"/>
      <c r="X489" s="4"/>
      <c r="Y489" s="4"/>
      <c r="Z489" s="4"/>
      <c r="AA489" s="4"/>
      <c r="AB489" s="395"/>
      <c r="AC489" s="213"/>
      <c r="AD489" s="395"/>
      <c r="AE489" s="409"/>
      <c r="AF489" s="4"/>
      <c r="AG489" s="4"/>
      <c r="AH489" s="4"/>
      <c r="AI489" s="212"/>
      <c r="AJ489" s="4"/>
      <c r="AK489" s="4"/>
      <c r="AL489" s="4"/>
      <c r="AM489" s="4"/>
      <c r="AN489" s="4"/>
      <c r="AO489" s="4"/>
      <c r="AP489" s="4"/>
      <c r="AQ489" s="4"/>
      <c r="AR489" s="4"/>
      <c r="AS489" s="4"/>
    </row>
    <row r="490" spans="1:45" ht="12.75" customHeight="1" x14ac:dyDescent="0.25">
      <c r="A490" s="4"/>
      <c r="B490" s="4"/>
      <c r="C490" s="212"/>
      <c r="D490" s="212"/>
      <c r="E490" s="212"/>
      <c r="F490" s="212"/>
      <c r="G490" s="212"/>
      <c r="H490" s="212"/>
      <c r="I490" s="212"/>
      <c r="J490" s="212"/>
      <c r="K490" s="487"/>
      <c r="L490" s="4"/>
      <c r="M490" s="4"/>
      <c r="N490" s="4"/>
      <c r="O490" s="4"/>
      <c r="P490" s="4"/>
      <c r="Q490" s="212"/>
      <c r="R490" s="395"/>
      <c r="S490" s="4"/>
      <c r="T490" s="4"/>
      <c r="U490" s="212"/>
      <c r="V490" s="212"/>
      <c r="W490" s="212"/>
      <c r="X490" s="4"/>
      <c r="Y490" s="4"/>
      <c r="Z490" s="4"/>
      <c r="AA490" s="4"/>
      <c r="AB490" s="395"/>
      <c r="AC490" s="213"/>
      <c r="AD490" s="395"/>
      <c r="AE490" s="409"/>
      <c r="AF490" s="4"/>
      <c r="AG490" s="4"/>
      <c r="AH490" s="4"/>
      <c r="AI490" s="212"/>
      <c r="AJ490" s="4"/>
      <c r="AK490" s="4"/>
      <c r="AL490" s="4"/>
      <c r="AM490" s="4"/>
      <c r="AN490" s="4"/>
      <c r="AO490" s="4"/>
      <c r="AP490" s="4"/>
      <c r="AQ490" s="4"/>
      <c r="AR490" s="4"/>
      <c r="AS490" s="4"/>
    </row>
    <row r="491" spans="1:45" ht="12.75" customHeight="1" x14ac:dyDescent="0.25">
      <c r="A491" s="4"/>
      <c r="B491" s="4"/>
      <c r="C491" s="212"/>
      <c r="D491" s="212"/>
      <c r="E491" s="212"/>
      <c r="F491" s="212"/>
      <c r="G491" s="212"/>
      <c r="H491" s="212"/>
      <c r="I491" s="212"/>
      <c r="J491" s="212"/>
      <c r="K491" s="487"/>
      <c r="L491" s="4"/>
      <c r="M491" s="4"/>
      <c r="N491" s="4"/>
      <c r="O491" s="4"/>
      <c r="P491" s="4"/>
      <c r="Q491" s="212"/>
      <c r="R491" s="395"/>
      <c r="S491" s="4"/>
      <c r="T491" s="4"/>
      <c r="U491" s="212"/>
      <c r="V491" s="212"/>
      <c r="W491" s="212"/>
      <c r="X491" s="4"/>
      <c r="Y491" s="4"/>
      <c r="Z491" s="4"/>
      <c r="AA491" s="4"/>
      <c r="AB491" s="395"/>
      <c r="AC491" s="213"/>
      <c r="AD491" s="395"/>
      <c r="AE491" s="409"/>
      <c r="AF491" s="4"/>
      <c r="AG491" s="4"/>
      <c r="AH491" s="4"/>
      <c r="AI491" s="212"/>
      <c r="AJ491" s="4"/>
      <c r="AK491" s="4"/>
      <c r="AL491" s="4"/>
      <c r="AM491" s="4"/>
      <c r="AN491" s="4"/>
      <c r="AO491" s="4"/>
      <c r="AP491" s="4"/>
      <c r="AQ491" s="4"/>
      <c r="AR491" s="4"/>
      <c r="AS491" s="4"/>
    </row>
    <row r="492" spans="1:45" ht="12.75" customHeight="1" x14ac:dyDescent="0.25">
      <c r="A492" s="4"/>
      <c r="B492" s="4"/>
      <c r="C492" s="212"/>
      <c r="D492" s="212"/>
      <c r="E492" s="212"/>
      <c r="F492" s="212"/>
      <c r="G492" s="212"/>
      <c r="H492" s="212"/>
      <c r="I492" s="212"/>
      <c r="J492" s="212"/>
      <c r="K492" s="487"/>
      <c r="L492" s="4"/>
      <c r="M492" s="4"/>
      <c r="N492" s="4"/>
      <c r="O492" s="4"/>
      <c r="P492" s="4"/>
      <c r="Q492" s="212"/>
      <c r="R492" s="395"/>
      <c r="S492" s="4"/>
      <c r="T492" s="4"/>
      <c r="U492" s="212"/>
      <c r="V492" s="212"/>
      <c r="W492" s="212"/>
      <c r="X492" s="4"/>
      <c r="Y492" s="4"/>
      <c r="Z492" s="4"/>
      <c r="AA492" s="4"/>
      <c r="AB492" s="395"/>
      <c r="AC492" s="213"/>
      <c r="AD492" s="395"/>
      <c r="AE492" s="409"/>
      <c r="AF492" s="4"/>
      <c r="AG492" s="4"/>
      <c r="AH492" s="4"/>
      <c r="AI492" s="212"/>
      <c r="AJ492" s="4"/>
      <c r="AK492" s="4"/>
      <c r="AL492" s="4"/>
      <c r="AM492" s="4"/>
      <c r="AN492" s="4"/>
      <c r="AO492" s="4"/>
      <c r="AP492" s="4"/>
      <c r="AQ492" s="4"/>
      <c r="AR492" s="4"/>
      <c r="AS492" s="4"/>
    </row>
    <row r="493" spans="1:45" ht="12.75" customHeight="1" x14ac:dyDescent="0.25">
      <c r="A493" s="4"/>
      <c r="B493" s="4"/>
      <c r="C493" s="212"/>
      <c r="D493" s="212"/>
      <c r="E493" s="212"/>
      <c r="F493" s="212"/>
      <c r="G493" s="212"/>
      <c r="H493" s="212"/>
      <c r="I493" s="212"/>
      <c r="J493" s="212"/>
      <c r="K493" s="487"/>
      <c r="L493" s="4"/>
      <c r="M493" s="4"/>
      <c r="N493" s="4"/>
      <c r="O493" s="4"/>
      <c r="P493" s="4"/>
      <c r="Q493" s="212"/>
      <c r="R493" s="395"/>
      <c r="S493" s="4"/>
      <c r="T493" s="4"/>
      <c r="U493" s="212"/>
      <c r="V493" s="212"/>
      <c r="W493" s="212"/>
      <c r="X493" s="4"/>
      <c r="Y493" s="4"/>
      <c r="Z493" s="4"/>
      <c r="AA493" s="4"/>
      <c r="AB493" s="395"/>
      <c r="AC493" s="213"/>
      <c r="AD493" s="395"/>
      <c r="AE493" s="409"/>
      <c r="AF493" s="4"/>
      <c r="AG493" s="4"/>
      <c r="AH493" s="4"/>
      <c r="AI493" s="212"/>
      <c r="AJ493" s="4"/>
      <c r="AK493" s="4"/>
      <c r="AL493" s="4"/>
      <c r="AM493" s="4"/>
      <c r="AN493" s="4"/>
      <c r="AO493" s="4"/>
      <c r="AP493" s="4"/>
      <c r="AQ493" s="4"/>
      <c r="AR493" s="4"/>
      <c r="AS493" s="4"/>
    </row>
    <row r="494" spans="1:45" ht="12.75" customHeight="1" x14ac:dyDescent="0.25">
      <c r="A494" s="4"/>
      <c r="B494" s="4"/>
      <c r="C494" s="212"/>
      <c r="D494" s="212"/>
      <c r="E494" s="212"/>
      <c r="F494" s="212"/>
      <c r="G494" s="212"/>
      <c r="H494" s="212"/>
      <c r="I494" s="212"/>
      <c r="J494" s="212"/>
      <c r="K494" s="487"/>
      <c r="L494" s="4"/>
      <c r="M494" s="4"/>
      <c r="N494" s="4"/>
      <c r="O494" s="4"/>
      <c r="P494" s="4"/>
      <c r="Q494" s="212"/>
      <c r="R494" s="395"/>
      <c r="S494" s="4"/>
      <c r="T494" s="4"/>
      <c r="U494" s="212"/>
      <c r="V494" s="212"/>
      <c r="W494" s="212"/>
      <c r="X494" s="4"/>
      <c r="Y494" s="4"/>
      <c r="Z494" s="4"/>
      <c r="AA494" s="4"/>
      <c r="AB494" s="395"/>
      <c r="AC494" s="213"/>
      <c r="AD494" s="395"/>
      <c r="AE494" s="409"/>
      <c r="AF494" s="4"/>
      <c r="AG494" s="4"/>
      <c r="AH494" s="4"/>
      <c r="AI494" s="212"/>
      <c r="AJ494" s="4"/>
      <c r="AK494" s="4"/>
      <c r="AL494" s="4"/>
      <c r="AM494" s="4"/>
      <c r="AN494" s="4"/>
      <c r="AO494" s="4"/>
      <c r="AP494" s="4"/>
      <c r="AQ494" s="4"/>
      <c r="AR494" s="4"/>
      <c r="AS494" s="4"/>
    </row>
    <row r="495" spans="1:45" ht="12.75" customHeight="1" x14ac:dyDescent="0.25">
      <c r="A495" s="4"/>
      <c r="B495" s="4"/>
      <c r="C495" s="212"/>
      <c r="D495" s="212"/>
      <c r="E495" s="212"/>
      <c r="F495" s="212"/>
      <c r="G495" s="212"/>
      <c r="H495" s="212"/>
      <c r="I495" s="212"/>
      <c r="J495" s="212"/>
      <c r="K495" s="487"/>
      <c r="L495" s="4"/>
      <c r="M495" s="4"/>
      <c r="N495" s="4"/>
      <c r="O495" s="4"/>
      <c r="P495" s="4"/>
      <c r="Q495" s="212"/>
      <c r="R495" s="395"/>
      <c r="S495" s="4"/>
      <c r="T495" s="4"/>
      <c r="U495" s="212"/>
      <c r="V495" s="212"/>
      <c r="W495" s="212"/>
      <c r="X495" s="4"/>
      <c r="Y495" s="4"/>
      <c r="Z495" s="4"/>
      <c r="AA495" s="4"/>
      <c r="AB495" s="395"/>
      <c r="AC495" s="213"/>
      <c r="AD495" s="395"/>
      <c r="AE495" s="409"/>
      <c r="AF495" s="4"/>
      <c r="AG495" s="4"/>
      <c r="AH495" s="4"/>
      <c r="AI495" s="212"/>
      <c r="AJ495" s="4"/>
      <c r="AK495" s="4"/>
      <c r="AL495" s="4"/>
      <c r="AM495" s="4"/>
      <c r="AN495" s="4"/>
      <c r="AO495" s="4"/>
      <c r="AP495" s="4"/>
      <c r="AQ495" s="4"/>
      <c r="AR495" s="4"/>
      <c r="AS495" s="4"/>
    </row>
    <row r="496" spans="1:45" ht="12.75" customHeight="1" x14ac:dyDescent="0.25">
      <c r="A496" s="4"/>
      <c r="B496" s="4"/>
      <c r="C496" s="212"/>
      <c r="D496" s="212"/>
      <c r="E496" s="212"/>
      <c r="F496" s="212"/>
      <c r="G496" s="212"/>
      <c r="H496" s="212"/>
      <c r="I496" s="212"/>
      <c r="J496" s="212"/>
      <c r="K496" s="487"/>
      <c r="L496" s="4"/>
      <c r="M496" s="4"/>
      <c r="N496" s="4"/>
      <c r="O496" s="4"/>
      <c r="P496" s="4"/>
      <c r="Q496" s="212"/>
      <c r="R496" s="395"/>
      <c r="S496" s="4"/>
      <c r="T496" s="4"/>
      <c r="U496" s="212"/>
      <c r="V496" s="212"/>
      <c r="W496" s="212"/>
      <c r="X496" s="4"/>
      <c r="Y496" s="4"/>
      <c r="Z496" s="4"/>
      <c r="AA496" s="4"/>
      <c r="AB496" s="395"/>
      <c r="AC496" s="213"/>
      <c r="AD496" s="395"/>
      <c r="AE496" s="409"/>
      <c r="AF496" s="4"/>
      <c r="AG496" s="4"/>
      <c r="AH496" s="4"/>
      <c r="AI496" s="212"/>
      <c r="AJ496" s="4"/>
      <c r="AK496" s="4"/>
      <c r="AL496" s="4"/>
      <c r="AM496" s="4"/>
      <c r="AN496" s="4"/>
      <c r="AO496" s="4"/>
      <c r="AP496" s="4"/>
      <c r="AQ496" s="4"/>
      <c r="AR496" s="4"/>
      <c r="AS496" s="4"/>
    </row>
    <row r="497" spans="1:45" ht="12.75" customHeight="1" x14ac:dyDescent="0.25">
      <c r="A497" s="4"/>
      <c r="B497" s="4"/>
      <c r="C497" s="212"/>
      <c r="D497" s="212"/>
      <c r="E497" s="212"/>
      <c r="F497" s="212"/>
      <c r="G497" s="212"/>
      <c r="H497" s="212"/>
      <c r="I497" s="212"/>
      <c r="J497" s="212"/>
      <c r="K497" s="487"/>
      <c r="L497" s="4"/>
      <c r="M497" s="4"/>
      <c r="N497" s="4"/>
      <c r="O497" s="4"/>
      <c r="P497" s="4"/>
      <c r="Q497" s="212"/>
      <c r="R497" s="395"/>
      <c r="S497" s="4"/>
      <c r="T497" s="4"/>
      <c r="U497" s="212"/>
      <c r="V497" s="212"/>
      <c r="W497" s="212"/>
      <c r="X497" s="4"/>
      <c r="Y497" s="4"/>
      <c r="Z497" s="4"/>
      <c r="AA497" s="4"/>
      <c r="AB497" s="395"/>
      <c r="AC497" s="213"/>
      <c r="AD497" s="395"/>
      <c r="AE497" s="409"/>
      <c r="AF497" s="4"/>
      <c r="AG497" s="4"/>
      <c r="AH497" s="4"/>
      <c r="AI497" s="212"/>
      <c r="AJ497" s="4"/>
      <c r="AK497" s="4"/>
      <c r="AL497" s="4"/>
      <c r="AM497" s="4"/>
      <c r="AN497" s="4"/>
      <c r="AO497" s="4"/>
      <c r="AP497" s="4"/>
      <c r="AQ497" s="4"/>
      <c r="AR497" s="4"/>
      <c r="AS497" s="4"/>
    </row>
    <row r="498" spans="1:45" ht="12.75" customHeight="1" x14ac:dyDescent="0.25">
      <c r="A498" s="4"/>
      <c r="B498" s="4"/>
      <c r="C498" s="212"/>
      <c r="D498" s="212"/>
      <c r="E498" s="212"/>
      <c r="F498" s="212"/>
      <c r="G498" s="212"/>
      <c r="H498" s="212"/>
      <c r="I498" s="212"/>
      <c r="J498" s="212"/>
      <c r="K498" s="487"/>
      <c r="L498" s="4"/>
      <c r="M498" s="4"/>
      <c r="N498" s="4"/>
      <c r="O498" s="4"/>
      <c r="P498" s="4"/>
      <c r="Q498" s="212"/>
      <c r="R498" s="395"/>
      <c r="S498" s="4"/>
      <c r="T498" s="4"/>
      <c r="U498" s="212"/>
      <c r="V498" s="212"/>
      <c r="W498" s="212"/>
      <c r="X498" s="4"/>
      <c r="Y498" s="4"/>
      <c r="Z498" s="4"/>
      <c r="AA498" s="4"/>
      <c r="AB498" s="395"/>
      <c r="AC498" s="213"/>
      <c r="AD498" s="395"/>
      <c r="AE498" s="409"/>
      <c r="AF498" s="4"/>
      <c r="AG498" s="4"/>
      <c r="AH498" s="4"/>
      <c r="AI498" s="212"/>
      <c r="AJ498" s="4"/>
      <c r="AK498" s="4"/>
      <c r="AL498" s="4"/>
      <c r="AM498" s="4"/>
      <c r="AN498" s="4"/>
      <c r="AO498" s="4"/>
      <c r="AP498" s="4"/>
      <c r="AQ498" s="4"/>
      <c r="AR498" s="4"/>
      <c r="AS498" s="4"/>
    </row>
    <row r="499" spans="1:45" ht="12.75" customHeight="1" x14ac:dyDescent="0.25">
      <c r="A499" s="4"/>
      <c r="B499" s="4"/>
      <c r="C499" s="212"/>
      <c r="D499" s="212"/>
      <c r="E499" s="212"/>
      <c r="F499" s="212"/>
      <c r="G499" s="212"/>
      <c r="H499" s="212"/>
      <c r="I499" s="212"/>
      <c r="J499" s="212"/>
      <c r="K499" s="487"/>
      <c r="L499" s="4"/>
      <c r="M499" s="4"/>
      <c r="N499" s="4"/>
      <c r="O499" s="4"/>
      <c r="P499" s="4"/>
      <c r="Q499" s="212"/>
      <c r="R499" s="395"/>
      <c r="S499" s="4"/>
      <c r="T499" s="4"/>
      <c r="U499" s="212"/>
      <c r="V499" s="212"/>
      <c r="W499" s="212"/>
      <c r="X499" s="4"/>
      <c r="Y499" s="4"/>
      <c r="Z499" s="4"/>
      <c r="AA499" s="4"/>
      <c r="AB499" s="395"/>
      <c r="AC499" s="213"/>
      <c r="AD499" s="395"/>
      <c r="AE499" s="409"/>
      <c r="AF499" s="4"/>
      <c r="AG499" s="4"/>
      <c r="AH499" s="4"/>
      <c r="AI499" s="212"/>
      <c r="AJ499" s="4"/>
      <c r="AK499" s="4"/>
      <c r="AL499" s="4"/>
      <c r="AM499" s="4"/>
      <c r="AN499" s="4"/>
      <c r="AO499" s="4"/>
      <c r="AP499" s="4"/>
      <c r="AQ499" s="4"/>
      <c r="AR499" s="4"/>
      <c r="AS499" s="4"/>
    </row>
    <row r="500" spans="1:45" ht="12.75" customHeight="1" x14ac:dyDescent="0.25">
      <c r="A500" s="4"/>
      <c r="B500" s="4"/>
      <c r="C500" s="212"/>
      <c r="D500" s="212"/>
      <c r="E500" s="212"/>
      <c r="F500" s="212"/>
      <c r="G500" s="212"/>
      <c r="H500" s="212"/>
      <c r="I500" s="212"/>
      <c r="J500" s="212"/>
      <c r="K500" s="487"/>
      <c r="L500" s="4"/>
      <c r="M500" s="4"/>
      <c r="N500" s="4"/>
      <c r="O500" s="4"/>
      <c r="P500" s="4"/>
      <c r="Q500" s="212"/>
      <c r="R500" s="395"/>
      <c r="S500" s="4"/>
      <c r="T500" s="4"/>
      <c r="U500" s="212"/>
      <c r="V500" s="212"/>
      <c r="W500" s="212"/>
      <c r="X500" s="4"/>
      <c r="Y500" s="4"/>
      <c r="Z500" s="4"/>
      <c r="AA500" s="4"/>
      <c r="AB500" s="395"/>
      <c r="AC500" s="213"/>
      <c r="AD500" s="395"/>
      <c r="AE500" s="409"/>
      <c r="AF500" s="4"/>
      <c r="AG500" s="4"/>
      <c r="AH500" s="4"/>
      <c r="AI500" s="212"/>
      <c r="AJ500" s="4"/>
      <c r="AK500" s="4"/>
      <c r="AL500" s="4"/>
      <c r="AM500" s="4"/>
      <c r="AN500" s="4"/>
      <c r="AO500" s="4"/>
      <c r="AP500" s="4"/>
      <c r="AQ500" s="4"/>
      <c r="AR500" s="4"/>
      <c r="AS500" s="4"/>
    </row>
    <row r="501" spans="1:45" ht="12.75" customHeight="1" x14ac:dyDescent="0.25">
      <c r="A501" s="4"/>
      <c r="B501" s="4"/>
      <c r="C501" s="212"/>
      <c r="D501" s="212"/>
      <c r="E501" s="212"/>
      <c r="F501" s="212"/>
      <c r="G501" s="212"/>
      <c r="H501" s="212"/>
      <c r="I501" s="212"/>
      <c r="J501" s="212"/>
      <c r="K501" s="487"/>
      <c r="L501" s="4"/>
      <c r="M501" s="4"/>
      <c r="N501" s="4"/>
      <c r="O501" s="4"/>
      <c r="P501" s="4"/>
      <c r="Q501" s="212"/>
      <c r="R501" s="395"/>
      <c r="S501" s="4"/>
      <c r="T501" s="4"/>
      <c r="U501" s="212"/>
      <c r="V501" s="212"/>
      <c r="W501" s="212"/>
      <c r="X501" s="4"/>
      <c r="Y501" s="4"/>
      <c r="Z501" s="4"/>
      <c r="AA501" s="4"/>
      <c r="AB501" s="395"/>
      <c r="AC501" s="213"/>
      <c r="AD501" s="395"/>
      <c r="AE501" s="409"/>
      <c r="AF501" s="4"/>
      <c r="AG501" s="4"/>
      <c r="AH501" s="4"/>
      <c r="AI501" s="212"/>
      <c r="AJ501" s="4"/>
      <c r="AK501" s="4"/>
      <c r="AL501" s="4"/>
      <c r="AM501" s="4"/>
      <c r="AN501" s="4"/>
      <c r="AO501" s="4"/>
      <c r="AP501" s="4"/>
      <c r="AQ501" s="4"/>
      <c r="AR501" s="4"/>
      <c r="AS501" s="4"/>
    </row>
    <row r="502" spans="1:45" ht="12.75" customHeight="1" x14ac:dyDescent="0.25">
      <c r="A502" s="4"/>
      <c r="B502" s="4"/>
      <c r="C502" s="212"/>
      <c r="D502" s="212"/>
      <c r="E502" s="212"/>
      <c r="F502" s="212"/>
      <c r="G502" s="212"/>
      <c r="H502" s="212"/>
      <c r="I502" s="212"/>
      <c r="J502" s="212"/>
      <c r="K502" s="487"/>
      <c r="L502" s="4"/>
      <c r="M502" s="4"/>
      <c r="N502" s="4"/>
      <c r="O502" s="4"/>
      <c r="P502" s="4"/>
      <c r="Q502" s="212"/>
      <c r="R502" s="395"/>
      <c r="S502" s="4"/>
      <c r="T502" s="4"/>
      <c r="U502" s="212"/>
      <c r="V502" s="212"/>
      <c r="W502" s="212"/>
      <c r="X502" s="4"/>
      <c r="Y502" s="4"/>
      <c r="Z502" s="4"/>
      <c r="AA502" s="4"/>
      <c r="AB502" s="395"/>
      <c r="AC502" s="213"/>
      <c r="AD502" s="395"/>
      <c r="AE502" s="409"/>
      <c r="AF502" s="4"/>
      <c r="AG502" s="4"/>
      <c r="AH502" s="4"/>
      <c r="AI502" s="212"/>
      <c r="AJ502" s="4"/>
      <c r="AK502" s="4"/>
      <c r="AL502" s="4"/>
      <c r="AM502" s="4"/>
      <c r="AN502" s="4"/>
      <c r="AO502" s="4"/>
      <c r="AP502" s="4"/>
      <c r="AQ502" s="4"/>
      <c r="AR502" s="4"/>
      <c r="AS502" s="4"/>
    </row>
    <row r="503" spans="1:45" ht="12.75" customHeight="1" x14ac:dyDescent="0.25">
      <c r="A503" s="4"/>
      <c r="B503" s="4"/>
      <c r="C503" s="212"/>
      <c r="D503" s="212"/>
      <c r="E503" s="212"/>
      <c r="F503" s="212"/>
      <c r="G503" s="212"/>
      <c r="H503" s="212"/>
      <c r="I503" s="212"/>
      <c r="J503" s="212"/>
      <c r="K503" s="487"/>
      <c r="L503" s="4"/>
      <c r="M503" s="4"/>
      <c r="N503" s="4"/>
      <c r="O503" s="4"/>
      <c r="P503" s="4"/>
      <c r="Q503" s="212"/>
      <c r="R503" s="395"/>
      <c r="S503" s="4"/>
      <c r="T503" s="4"/>
      <c r="U503" s="212"/>
      <c r="V503" s="212"/>
      <c r="W503" s="212"/>
      <c r="X503" s="4"/>
      <c r="Y503" s="4"/>
      <c r="Z503" s="4"/>
      <c r="AA503" s="4"/>
      <c r="AB503" s="395"/>
      <c r="AC503" s="213"/>
      <c r="AD503" s="395"/>
      <c r="AE503" s="409"/>
      <c r="AF503" s="4"/>
      <c r="AG503" s="4"/>
      <c r="AH503" s="4"/>
      <c r="AI503" s="212"/>
      <c r="AJ503" s="4"/>
      <c r="AK503" s="4"/>
      <c r="AL503" s="4"/>
      <c r="AM503" s="4"/>
      <c r="AN503" s="4"/>
      <c r="AO503" s="4"/>
      <c r="AP503" s="4"/>
      <c r="AQ503" s="4"/>
      <c r="AR503" s="4"/>
      <c r="AS503" s="4"/>
    </row>
    <row r="504" spans="1:45" ht="12.75" customHeight="1" x14ac:dyDescent="0.25">
      <c r="A504" s="4"/>
      <c r="B504" s="4"/>
      <c r="C504" s="212"/>
      <c r="D504" s="212"/>
      <c r="E504" s="212"/>
      <c r="F504" s="212"/>
      <c r="G504" s="212"/>
      <c r="H504" s="212"/>
      <c r="I504" s="212"/>
      <c r="J504" s="212"/>
      <c r="K504" s="487"/>
      <c r="L504" s="4"/>
      <c r="M504" s="4"/>
      <c r="N504" s="4"/>
      <c r="O504" s="4"/>
      <c r="P504" s="4"/>
      <c r="Q504" s="212"/>
      <c r="R504" s="395"/>
      <c r="S504" s="4"/>
      <c r="T504" s="4"/>
      <c r="U504" s="212"/>
      <c r="V504" s="212"/>
      <c r="W504" s="212"/>
      <c r="X504" s="4"/>
      <c r="Y504" s="4"/>
      <c r="Z504" s="4"/>
      <c r="AA504" s="4"/>
      <c r="AB504" s="395"/>
      <c r="AC504" s="213"/>
      <c r="AD504" s="395"/>
      <c r="AE504" s="409"/>
      <c r="AF504" s="4"/>
      <c r="AG504" s="4"/>
      <c r="AH504" s="4"/>
      <c r="AI504" s="212"/>
      <c r="AJ504" s="4"/>
      <c r="AK504" s="4"/>
      <c r="AL504" s="4"/>
      <c r="AM504" s="4"/>
      <c r="AN504" s="4"/>
      <c r="AO504" s="4"/>
      <c r="AP504" s="4"/>
      <c r="AQ504" s="4"/>
      <c r="AR504" s="4"/>
      <c r="AS504" s="4"/>
    </row>
    <row r="505" spans="1:45" ht="12.75" customHeight="1" x14ac:dyDescent="0.25">
      <c r="A505" s="4"/>
      <c r="B505" s="4"/>
      <c r="C505" s="212"/>
      <c r="D505" s="212"/>
      <c r="E505" s="212"/>
      <c r="F505" s="212"/>
      <c r="G505" s="212"/>
      <c r="H505" s="212"/>
      <c r="I505" s="212"/>
      <c r="J505" s="212"/>
      <c r="K505" s="487"/>
      <c r="L505" s="4"/>
      <c r="M505" s="4"/>
      <c r="N505" s="4"/>
      <c r="O505" s="4"/>
      <c r="P505" s="4"/>
      <c r="Q505" s="212"/>
      <c r="R505" s="395"/>
      <c r="S505" s="4"/>
      <c r="T505" s="4"/>
      <c r="U505" s="212"/>
      <c r="V505" s="212"/>
      <c r="W505" s="212"/>
      <c r="X505" s="4"/>
      <c r="Y505" s="4"/>
      <c r="Z505" s="4"/>
      <c r="AA505" s="4"/>
      <c r="AB505" s="395"/>
      <c r="AC505" s="213"/>
      <c r="AD505" s="395"/>
      <c r="AE505" s="409"/>
      <c r="AF505" s="4"/>
      <c r="AG505" s="4"/>
      <c r="AH505" s="4"/>
      <c r="AI505" s="212"/>
      <c r="AJ505" s="4"/>
      <c r="AK505" s="4"/>
      <c r="AL505" s="4"/>
      <c r="AM505" s="4"/>
      <c r="AN505" s="4"/>
      <c r="AO505" s="4"/>
      <c r="AP505" s="4"/>
      <c r="AQ505" s="4"/>
      <c r="AR505" s="4"/>
      <c r="AS505" s="4"/>
    </row>
    <row r="506" spans="1:45" ht="12.75" customHeight="1" x14ac:dyDescent="0.25">
      <c r="A506" s="4"/>
      <c r="B506" s="4"/>
      <c r="C506" s="212"/>
      <c r="D506" s="212"/>
      <c r="E506" s="212"/>
      <c r="F506" s="212"/>
      <c r="G506" s="212"/>
      <c r="H506" s="212"/>
      <c r="I506" s="212"/>
      <c r="J506" s="212"/>
      <c r="K506" s="487"/>
      <c r="L506" s="4"/>
      <c r="M506" s="4"/>
      <c r="N506" s="4"/>
      <c r="O506" s="4"/>
      <c r="P506" s="4"/>
      <c r="Q506" s="212"/>
      <c r="R506" s="395"/>
      <c r="S506" s="4"/>
      <c r="T506" s="4"/>
      <c r="U506" s="212"/>
      <c r="V506" s="212"/>
      <c r="W506" s="212"/>
      <c r="X506" s="4"/>
      <c r="Y506" s="4"/>
      <c r="Z506" s="4"/>
      <c r="AA506" s="4"/>
      <c r="AB506" s="395"/>
      <c r="AC506" s="213"/>
      <c r="AD506" s="395"/>
      <c r="AE506" s="409"/>
      <c r="AF506" s="4"/>
      <c r="AG506" s="4"/>
      <c r="AH506" s="4"/>
      <c r="AI506" s="212"/>
      <c r="AJ506" s="4"/>
      <c r="AK506" s="4"/>
      <c r="AL506" s="4"/>
      <c r="AM506" s="4"/>
      <c r="AN506" s="4"/>
      <c r="AO506" s="4"/>
      <c r="AP506" s="4"/>
      <c r="AQ506" s="4"/>
      <c r="AR506" s="4"/>
      <c r="AS506" s="4"/>
    </row>
    <row r="507" spans="1:45" ht="12.75" customHeight="1" x14ac:dyDescent="0.25">
      <c r="A507" s="4"/>
      <c r="B507" s="4"/>
      <c r="C507" s="212"/>
      <c r="D507" s="212"/>
      <c r="E507" s="212"/>
      <c r="F507" s="212"/>
      <c r="G507" s="212"/>
      <c r="H507" s="212"/>
      <c r="I507" s="212"/>
      <c r="J507" s="212"/>
      <c r="K507" s="487"/>
      <c r="L507" s="4"/>
      <c r="M507" s="4"/>
      <c r="N507" s="4"/>
      <c r="O507" s="4"/>
      <c r="P507" s="4"/>
      <c r="Q507" s="212"/>
      <c r="R507" s="395"/>
      <c r="S507" s="4"/>
      <c r="T507" s="4"/>
      <c r="U507" s="212"/>
      <c r="V507" s="212"/>
      <c r="W507" s="212"/>
      <c r="X507" s="4"/>
      <c r="Y507" s="4"/>
      <c r="Z507" s="4"/>
      <c r="AA507" s="4"/>
      <c r="AB507" s="395"/>
      <c r="AC507" s="213"/>
      <c r="AD507" s="395"/>
      <c r="AE507" s="409"/>
      <c r="AF507" s="4"/>
      <c r="AG507" s="4"/>
      <c r="AH507" s="4"/>
      <c r="AI507" s="212"/>
      <c r="AJ507" s="4"/>
      <c r="AK507" s="4"/>
      <c r="AL507" s="4"/>
      <c r="AM507" s="4"/>
      <c r="AN507" s="4"/>
      <c r="AO507" s="4"/>
      <c r="AP507" s="4"/>
      <c r="AQ507" s="4"/>
      <c r="AR507" s="4"/>
      <c r="AS507" s="4"/>
    </row>
    <row r="508" spans="1:45" ht="12.75" customHeight="1" x14ac:dyDescent="0.25">
      <c r="A508" s="4"/>
      <c r="B508" s="4"/>
      <c r="C508" s="212"/>
      <c r="D508" s="212"/>
      <c r="E508" s="212"/>
      <c r="F508" s="212"/>
      <c r="G508" s="212"/>
      <c r="H508" s="212"/>
      <c r="I508" s="212"/>
      <c r="J508" s="212"/>
      <c r="K508" s="487"/>
      <c r="L508" s="4"/>
      <c r="M508" s="4"/>
      <c r="N508" s="4"/>
      <c r="O508" s="4"/>
      <c r="P508" s="4"/>
      <c r="Q508" s="212"/>
      <c r="R508" s="395"/>
      <c r="S508" s="4"/>
      <c r="T508" s="4"/>
      <c r="U508" s="212"/>
      <c r="V508" s="212"/>
      <c r="W508" s="212"/>
      <c r="X508" s="4"/>
      <c r="Y508" s="4"/>
      <c r="Z508" s="4"/>
      <c r="AA508" s="4"/>
      <c r="AB508" s="395"/>
      <c r="AC508" s="213"/>
      <c r="AD508" s="395"/>
      <c r="AE508" s="409"/>
      <c r="AF508" s="4"/>
      <c r="AG508" s="4"/>
      <c r="AH508" s="4"/>
      <c r="AI508" s="212"/>
      <c r="AJ508" s="4"/>
      <c r="AK508" s="4"/>
      <c r="AL508" s="4"/>
      <c r="AM508" s="4"/>
      <c r="AN508" s="4"/>
      <c r="AO508" s="4"/>
      <c r="AP508" s="4"/>
      <c r="AQ508" s="4"/>
      <c r="AR508" s="4"/>
      <c r="AS508" s="4"/>
    </row>
    <row r="509" spans="1:45" ht="12.75" customHeight="1" x14ac:dyDescent="0.25">
      <c r="A509" s="4"/>
      <c r="B509" s="4"/>
      <c r="C509" s="212"/>
      <c r="D509" s="212"/>
      <c r="E509" s="212"/>
      <c r="F509" s="212"/>
      <c r="G509" s="212"/>
      <c r="H509" s="212"/>
      <c r="I509" s="212"/>
      <c r="J509" s="212"/>
      <c r="K509" s="487"/>
      <c r="L509" s="4"/>
      <c r="M509" s="4"/>
      <c r="N509" s="4"/>
      <c r="O509" s="4"/>
      <c r="P509" s="4"/>
      <c r="Q509" s="212"/>
      <c r="R509" s="395"/>
      <c r="S509" s="4"/>
      <c r="T509" s="4"/>
      <c r="U509" s="212"/>
      <c r="V509" s="212"/>
      <c r="W509" s="212"/>
      <c r="X509" s="4"/>
      <c r="Y509" s="4"/>
      <c r="Z509" s="4"/>
      <c r="AA509" s="4"/>
      <c r="AB509" s="395"/>
      <c r="AC509" s="213"/>
      <c r="AD509" s="395"/>
      <c r="AE509" s="409"/>
      <c r="AF509" s="4"/>
      <c r="AG509" s="4"/>
      <c r="AH509" s="4"/>
      <c r="AI509" s="212"/>
      <c r="AJ509" s="4"/>
      <c r="AK509" s="4"/>
      <c r="AL509" s="4"/>
      <c r="AM509" s="4"/>
      <c r="AN509" s="4"/>
      <c r="AO509" s="4"/>
      <c r="AP509" s="4"/>
      <c r="AQ509" s="4"/>
      <c r="AR509" s="4"/>
      <c r="AS509" s="4"/>
    </row>
    <row r="510" spans="1:45" ht="12.75" customHeight="1" x14ac:dyDescent="0.25">
      <c r="A510" s="4"/>
      <c r="B510" s="4"/>
      <c r="C510" s="212"/>
      <c r="D510" s="212"/>
      <c r="E510" s="212"/>
      <c r="F510" s="212"/>
      <c r="G510" s="212"/>
      <c r="H510" s="212"/>
      <c r="I510" s="212"/>
      <c r="J510" s="212"/>
      <c r="K510" s="487"/>
      <c r="L510" s="4"/>
      <c r="M510" s="4"/>
      <c r="N510" s="4"/>
      <c r="O510" s="4"/>
      <c r="P510" s="4"/>
      <c r="Q510" s="212"/>
      <c r="R510" s="395"/>
      <c r="S510" s="4"/>
      <c r="T510" s="4"/>
      <c r="U510" s="212"/>
      <c r="V510" s="212"/>
      <c r="W510" s="212"/>
      <c r="X510" s="4"/>
      <c r="Y510" s="4"/>
      <c r="Z510" s="4"/>
      <c r="AA510" s="4"/>
      <c r="AB510" s="395"/>
      <c r="AC510" s="213"/>
      <c r="AD510" s="395"/>
      <c r="AE510" s="409"/>
      <c r="AF510" s="4"/>
      <c r="AG510" s="4"/>
      <c r="AH510" s="4"/>
      <c r="AI510" s="212"/>
      <c r="AJ510" s="4"/>
      <c r="AK510" s="4"/>
      <c r="AL510" s="4"/>
      <c r="AM510" s="4"/>
      <c r="AN510" s="4"/>
      <c r="AO510" s="4"/>
      <c r="AP510" s="4"/>
      <c r="AQ510" s="4"/>
      <c r="AR510" s="4"/>
      <c r="AS510" s="4"/>
    </row>
    <row r="511" spans="1:45" ht="12.75" customHeight="1" x14ac:dyDescent="0.25">
      <c r="A511" s="4"/>
      <c r="B511" s="4"/>
      <c r="C511" s="212"/>
      <c r="D511" s="212"/>
      <c r="E511" s="212"/>
      <c r="F511" s="212"/>
      <c r="G511" s="212"/>
      <c r="H511" s="212"/>
      <c r="I511" s="212"/>
      <c r="J511" s="212"/>
      <c r="K511" s="487"/>
      <c r="L511" s="4"/>
      <c r="M511" s="4"/>
      <c r="N511" s="4"/>
      <c r="O511" s="4"/>
      <c r="P511" s="4"/>
      <c r="Q511" s="212"/>
      <c r="R511" s="395"/>
      <c r="S511" s="4"/>
      <c r="T511" s="4"/>
      <c r="U511" s="212"/>
      <c r="V511" s="212"/>
      <c r="W511" s="212"/>
      <c r="X511" s="4"/>
      <c r="Y511" s="4"/>
      <c r="Z511" s="4"/>
      <c r="AA511" s="4"/>
      <c r="AB511" s="395"/>
      <c r="AC511" s="213"/>
      <c r="AD511" s="395"/>
      <c r="AE511" s="409"/>
      <c r="AF511" s="4"/>
      <c r="AG511" s="4"/>
      <c r="AH511" s="4"/>
      <c r="AI511" s="212"/>
      <c r="AJ511" s="4"/>
      <c r="AK511" s="4"/>
      <c r="AL511" s="4"/>
      <c r="AM511" s="4"/>
      <c r="AN511" s="4"/>
      <c r="AO511" s="4"/>
      <c r="AP511" s="4"/>
      <c r="AQ511" s="4"/>
      <c r="AR511" s="4"/>
      <c r="AS511" s="4"/>
    </row>
    <row r="512" spans="1:45" ht="12.75" customHeight="1" x14ac:dyDescent="0.25">
      <c r="A512" s="4"/>
      <c r="B512" s="4"/>
      <c r="C512" s="212"/>
      <c r="D512" s="212"/>
      <c r="E512" s="212"/>
      <c r="F512" s="212"/>
      <c r="G512" s="212"/>
      <c r="H512" s="212"/>
      <c r="I512" s="212"/>
      <c r="J512" s="212"/>
      <c r="K512" s="487"/>
      <c r="L512" s="4"/>
      <c r="M512" s="4"/>
      <c r="N512" s="4"/>
      <c r="O512" s="4"/>
      <c r="P512" s="4"/>
      <c r="Q512" s="212"/>
      <c r="R512" s="395"/>
      <c r="S512" s="4"/>
      <c r="T512" s="4"/>
      <c r="U512" s="212"/>
      <c r="V512" s="212"/>
      <c r="W512" s="212"/>
      <c r="X512" s="4"/>
      <c r="Y512" s="4"/>
      <c r="Z512" s="4"/>
      <c r="AA512" s="4"/>
      <c r="AB512" s="395"/>
      <c r="AC512" s="213"/>
      <c r="AD512" s="395"/>
      <c r="AE512" s="409"/>
      <c r="AF512" s="4"/>
      <c r="AG512" s="4"/>
      <c r="AH512" s="4"/>
      <c r="AI512" s="212"/>
      <c r="AJ512" s="4"/>
      <c r="AK512" s="4"/>
      <c r="AL512" s="4"/>
      <c r="AM512" s="4"/>
      <c r="AN512" s="4"/>
      <c r="AO512" s="4"/>
      <c r="AP512" s="4"/>
      <c r="AQ512" s="4"/>
      <c r="AR512" s="4"/>
      <c r="AS512" s="4"/>
    </row>
    <row r="513" spans="1:45" ht="12.75" customHeight="1" x14ac:dyDescent="0.25">
      <c r="A513" s="4"/>
      <c r="B513" s="4"/>
      <c r="C513" s="212"/>
      <c r="D513" s="212"/>
      <c r="E513" s="212"/>
      <c r="F513" s="212"/>
      <c r="G513" s="212"/>
      <c r="H513" s="212"/>
      <c r="I513" s="212"/>
      <c r="J513" s="212"/>
      <c r="K513" s="487"/>
      <c r="L513" s="4"/>
      <c r="M513" s="4"/>
      <c r="N513" s="4"/>
      <c r="O513" s="4"/>
      <c r="P513" s="4"/>
      <c r="Q513" s="212"/>
      <c r="R513" s="395"/>
      <c r="S513" s="4"/>
      <c r="T513" s="4"/>
      <c r="U513" s="212"/>
      <c r="V513" s="212"/>
      <c r="W513" s="212"/>
      <c r="X513" s="4"/>
      <c r="Y513" s="4"/>
      <c r="Z513" s="4"/>
      <c r="AA513" s="4"/>
      <c r="AB513" s="395"/>
      <c r="AC513" s="213"/>
      <c r="AD513" s="395"/>
      <c r="AE513" s="409"/>
      <c r="AF513" s="4"/>
      <c r="AG513" s="4"/>
      <c r="AH513" s="4"/>
      <c r="AI513" s="212"/>
      <c r="AJ513" s="4"/>
      <c r="AK513" s="4"/>
      <c r="AL513" s="4"/>
      <c r="AM513" s="4"/>
      <c r="AN513" s="4"/>
      <c r="AO513" s="4"/>
      <c r="AP513" s="4"/>
      <c r="AQ513" s="4"/>
      <c r="AR513" s="4"/>
      <c r="AS513" s="4"/>
    </row>
    <row r="514" spans="1:45" ht="12.75" customHeight="1" x14ac:dyDescent="0.25">
      <c r="A514" s="4"/>
      <c r="B514" s="4"/>
      <c r="C514" s="212"/>
      <c r="D514" s="212"/>
      <c r="E514" s="212"/>
      <c r="F514" s="212"/>
      <c r="G514" s="212"/>
      <c r="H514" s="212"/>
      <c r="I514" s="212"/>
      <c r="J514" s="212"/>
      <c r="K514" s="487"/>
      <c r="L514" s="4"/>
      <c r="M514" s="4"/>
      <c r="N514" s="4"/>
      <c r="O514" s="4"/>
      <c r="P514" s="4"/>
      <c r="Q514" s="212"/>
      <c r="R514" s="395"/>
      <c r="S514" s="4"/>
      <c r="T514" s="4"/>
      <c r="U514" s="212"/>
      <c r="V514" s="212"/>
      <c r="W514" s="212"/>
      <c r="X514" s="4"/>
      <c r="Y514" s="4"/>
      <c r="Z514" s="4"/>
      <c r="AA514" s="4"/>
      <c r="AB514" s="395"/>
      <c r="AC514" s="213"/>
      <c r="AD514" s="395"/>
      <c r="AE514" s="409"/>
      <c r="AF514" s="4"/>
      <c r="AG514" s="4"/>
      <c r="AH514" s="4"/>
      <c r="AI514" s="212"/>
      <c r="AJ514" s="4"/>
      <c r="AK514" s="4"/>
      <c r="AL514" s="4"/>
      <c r="AM514" s="4"/>
      <c r="AN514" s="4"/>
      <c r="AO514" s="4"/>
      <c r="AP514" s="4"/>
      <c r="AQ514" s="4"/>
      <c r="AR514" s="4"/>
      <c r="AS514" s="4"/>
    </row>
    <row r="515" spans="1:45" ht="12.75" customHeight="1" x14ac:dyDescent="0.25">
      <c r="A515" s="4"/>
      <c r="B515" s="4"/>
      <c r="C515" s="212"/>
      <c r="D515" s="212"/>
      <c r="E515" s="212"/>
      <c r="F515" s="212"/>
      <c r="G515" s="212"/>
      <c r="H515" s="212"/>
      <c r="I515" s="212"/>
      <c r="J515" s="212"/>
      <c r="K515" s="487"/>
      <c r="L515" s="4"/>
      <c r="M515" s="4"/>
      <c r="N515" s="4"/>
      <c r="O515" s="4"/>
      <c r="P515" s="4"/>
      <c r="Q515" s="212"/>
      <c r="R515" s="395"/>
      <c r="S515" s="4"/>
      <c r="T515" s="4"/>
      <c r="U515" s="212"/>
      <c r="V515" s="212"/>
      <c r="W515" s="212"/>
      <c r="X515" s="4"/>
      <c r="Y515" s="4"/>
      <c r="Z515" s="4"/>
      <c r="AA515" s="4"/>
      <c r="AB515" s="395"/>
      <c r="AC515" s="213"/>
      <c r="AD515" s="395"/>
      <c r="AE515" s="409"/>
      <c r="AF515" s="4"/>
      <c r="AG515" s="4"/>
      <c r="AH515" s="4"/>
      <c r="AI515" s="212"/>
      <c r="AJ515" s="4"/>
      <c r="AK515" s="4"/>
      <c r="AL515" s="4"/>
      <c r="AM515" s="4"/>
      <c r="AN515" s="4"/>
      <c r="AO515" s="4"/>
      <c r="AP515" s="4"/>
      <c r="AQ515" s="4"/>
      <c r="AR515" s="4"/>
      <c r="AS515" s="4"/>
    </row>
    <row r="516" spans="1:45" ht="12.75" customHeight="1" x14ac:dyDescent="0.25">
      <c r="A516" s="4"/>
      <c r="B516" s="4"/>
      <c r="C516" s="212"/>
      <c r="D516" s="212"/>
      <c r="E516" s="212"/>
      <c r="F516" s="212"/>
      <c r="G516" s="212"/>
      <c r="H516" s="212"/>
      <c r="I516" s="212"/>
      <c r="J516" s="212"/>
      <c r="K516" s="487"/>
      <c r="L516" s="4"/>
      <c r="M516" s="4"/>
      <c r="N516" s="4"/>
      <c r="O516" s="4"/>
      <c r="P516" s="4"/>
      <c r="Q516" s="212"/>
      <c r="R516" s="395"/>
      <c r="S516" s="4"/>
      <c r="T516" s="4"/>
      <c r="U516" s="212"/>
      <c r="V516" s="212"/>
      <c r="W516" s="212"/>
      <c r="X516" s="4"/>
      <c r="Y516" s="4"/>
      <c r="Z516" s="4"/>
      <c r="AA516" s="4"/>
      <c r="AB516" s="395"/>
      <c r="AC516" s="213"/>
      <c r="AD516" s="395"/>
      <c r="AE516" s="409"/>
      <c r="AF516" s="4"/>
      <c r="AG516" s="4"/>
      <c r="AH516" s="4"/>
      <c r="AI516" s="212"/>
      <c r="AJ516" s="4"/>
      <c r="AK516" s="4"/>
      <c r="AL516" s="4"/>
      <c r="AM516" s="4"/>
      <c r="AN516" s="4"/>
      <c r="AO516" s="4"/>
      <c r="AP516" s="4"/>
      <c r="AQ516" s="4"/>
      <c r="AR516" s="4"/>
      <c r="AS516" s="4"/>
    </row>
    <row r="517" spans="1:45" ht="12.75" customHeight="1" x14ac:dyDescent="0.25">
      <c r="A517" s="4"/>
      <c r="B517" s="4"/>
      <c r="C517" s="212"/>
      <c r="D517" s="212"/>
      <c r="E517" s="212"/>
      <c r="F517" s="212"/>
      <c r="G517" s="212"/>
      <c r="H517" s="212"/>
      <c r="I517" s="212"/>
      <c r="J517" s="212"/>
      <c r="K517" s="487"/>
      <c r="L517" s="4"/>
      <c r="M517" s="4"/>
      <c r="N517" s="4"/>
      <c r="O517" s="4"/>
      <c r="P517" s="4"/>
      <c r="Q517" s="212"/>
      <c r="R517" s="395"/>
      <c r="S517" s="4"/>
      <c r="T517" s="4"/>
      <c r="U517" s="212"/>
      <c r="V517" s="212"/>
      <c r="W517" s="212"/>
      <c r="X517" s="4"/>
      <c r="Y517" s="4"/>
      <c r="Z517" s="4"/>
      <c r="AA517" s="4"/>
      <c r="AB517" s="395"/>
      <c r="AC517" s="213"/>
      <c r="AD517" s="395"/>
      <c r="AE517" s="409"/>
      <c r="AF517" s="4"/>
      <c r="AG517" s="4"/>
      <c r="AH517" s="4"/>
      <c r="AI517" s="212"/>
      <c r="AJ517" s="4"/>
      <c r="AK517" s="4"/>
      <c r="AL517" s="4"/>
      <c r="AM517" s="4"/>
      <c r="AN517" s="4"/>
      <c r="AO517" s="4"/>
      <c r="AP517" s="4"/>
      <c r="AQ517" s="4"/>
      <c r="AR517" s="4"/>
      <c r="AS517" s="4"/>
    </row>
    <row r="518" spans="1:45" ht="12.75" customHeight="1" x14ac:dyDescent="0.25">
      <c r="A518" s="4"/>
      <c r="B518" s="4"/>
      <c r="C518" s="212"/>
      <c r="D518" s="212"/>
      <c r="E518" s="212"/>
      <c r="F518" s="212"/>
      <c r="G518" s="212"/>
      <c r="H518" s="212"/>
      <c r="I518" s="212"/>
      <c r="J518" s="212"/>
      <c r="K518" s="487"/>
      <c r="L518" s="4"/>
      <c r="M518" s="4"/>
      <c r="N518" s="4"/>
      <c r="O518" s="4"/>
      <c r="P518" s="4"/>
      <c r="Q518" s="212"/>
      <c r="R518" s="395"/>
      <c r="S518" s="4"/>
      <c r="T518" s="4"/>
      <c r="U518" s="212"/>
      <c r="V518" s="212"/>
      <c r="W518" s="212"/>
      <c r="X518" s="4"/>
      <c r="Y518" s="4"/>
      <c r="Z518" s="4"/>
      <c r="AA518" s="4"/>
      <c r="AB518" s="395"/>
      <c r="AC518" s="213"/>
      <c r="AD518" s="395"/>
      <c r="AE518" s="409"/>
      <c r="AF518" s="4"/>
      <c r="AG518" s="4"/>
      <c r="AH518" s="4"/>
      <c r="AI518" s="212"/>
      <c r="AJ518" s="4"/>
      <c r="AK518" s="4"/>
      <c r="AL518" s="4"/>
      <c r="AM518" s="4"/>
      <c r="AN518" s="4"/>
      <c r="AO518" s="4"/>
      <c r="AP518" s="4"/>
      <c r="AQ518" s="4"/>
      <c r="AR518" s="4"/>
      <c r="AS518" s="4"/>
    </row>
    <row r="519" spans="1:45" ht="12.75" customHeight="1" x14ac:dyDescent="0.25">
      <c r="A519" s="4"/>
      <c r="B519" s="4"/>
      <c r="C519" s="212"/>
      <c r="D519" s="212"/>
      <c r="E519" s="212"/>
      <c r="F519" s="212"/>
      <c r="G519" s="212"/>
      <c r="H519" s="212"/>
      <c r="I519" s="212"/>
      <c r="J519" s="212"/>
      <c r="K519" s="487"/>
      <c r="L519" s="4"/>
      <c r="M519" s="4"/>
      <c r="N519" s="4"/>
      <c r="O519" s="4"/>
      <c r="P519" s="4"/>
      <c r="Q519" s="212"/>
      <c r="R519" s="395"/>
      <c r="S519" s="4"/>
      <c r="T519" s="4"/>
      <c r="U519" s="212"/>
      <c r="V519" s="212"/>
      <c r="W519" s="212"/>
      <c r="X519" s="4"/>
      <c r="Y519" s="4"/>
      <c r="Z519" s="4"/>
      <c r="AA519" s="4"/>
      <c r="AB519" s="395"/>
      <c r="AC519" s="213"/>
      <c r="AD519" s="395"/>
      <c r="AE519" s="409"/>
      <c r="AF519" s="4"/>
      <c r="AG519" s="4"/>
      <c r="AH519" s="4"/>
      <c r="AI519" s="212"/>
      <c r="AJ519" s="4"/>
      <c r="AK519" s="4"/>
      <c r="AL519" s="4"/>
      <c r="AM519" s="4"/>
      <c r="AN519" s="4"/>
      <c r="AO519" s="4"/>
      <c r="AP519" s="4"/>
      <c r="AQ519" s="4"/>
      <c r="AR519" s="4"/>
      <c r="AS519" s="4"/>
    </row>
    <row r="520" spans="1:45" ht="12.75" customHeight="1" x14ac:dyDescent="0.25">
      <c r="A520" s="4"/>
      <c r="B520" s="4"/>
      <c r="C520" s="212"/>
      <c r="D520" s="212"/>
      <c r="E520" s="212"/>
      <c r="F520" s="212"/>
      <c r="G520" s="212"/>
      <c r="H520" s="212"/>
      <c r="I520" s="212"/>
      <c r="J520" s="212"/>
      <c r="K520" s="487"/>
      <c r="L520" s="4"/>
      <c r="M520" s="4"/>
      <c r="N520" s="4"/>
      <c r="O520" s="4"/>
      <c r="P520" s="4"/>
      <c r="Q520" s="212"/>
      <c r="R520" s="395"/>
      <c r="S520" s="4"/>
      <c r="T520" s="4"/>
      <c r="U520" s="212"/>
      <c r="V520" s="212"/>
      <c r="W520" s="212"/>
      <c r="X520" s="4"/>
      <c r="Y520" s="4"/>
      <c r="Z520" s="4"/>
      <c r="AA520" s="4"/>
      <c r="AB520" s="395"/>
      <c r="AC520" s="213"/>
      <c r="AD520" s="395"/>
      <c r="AE520" s="409"/>
      <c r="AF520" s="4"/>
      <c r="AG520" s="4"/>
      <c r="AH520" s="4"/>
      <c r="AI520" s="212"/>
      <c r="AJ520" s="4"/>
      <c r="AK520" s="4"/>
      <c r="AL520" s="4"/>
      <c r="AM520" s="4"/>
      <c r="AN520" s="4"/>
      <c r="AO520" s="4"/>
      <c r="AP520" s="4"/>
      <c r="AQ520" s="4"/>
      <c r="AR520" s="4"/>
      <c r="AS520" s="4"/>
    </row>
    <row r="521" spans="1:45" ht="12.75" customHeight="1" x14ac:dyDescent="0.25">
      <c r="A521" s="4"/>
      <c r="B521" s="4"/>
      <c r="C521" s="212"/>
      <c r="D521" s="212"/>
      <c r="E521" s="212"/>
      <c r="F521" s="212"/>
      <c r="G521" s="212"/>
      <c r="H521" s="212"/>
      <c r="I521" s="212"/>
      <c r="J521" s="212"/>
      <c r="K521" s="487"/>
      <c r="L521" s="4"/>
      <c r="M521" s="4"/>
      <c r="N521" s="4"/>
      <c r="O521" s="4"/>
      <c r="P521" s="4"/>
      <c r="Q521" s="212"/>
      <c r="R521" s="395"/>
      <c r="S521" s="4"/>
      <c r="T521" s="4"/>
      <c r="U521" s="212"/>
      <c r="V521" s="212"/>
      <c r="W521" s="212"/>
      <c r="X521" s="4"/>
      <c r="Y521" s="4"/>
      <c r="Z521" s="4"/>
      <c r="AA521" s="4"/>
      <c r="AB521" s="395"/>
      <c r="AC521" s="213"/>
      <c r="AD521" s="395"/>
      <c r="AE521" s="409"/>
      <c r="AF521" s="4"/>
      <c r="AG521" s="4"/>
      <c r="AH521" s="4"/>
      <c r="AI521" s="212"/>
      <c r="AJ521" s="4"/>
      <c r="AK521" s="4"/>
      <c r="AL521" s="4"/>
      <c r="AM521" s="4"/>
      <c r="AN521" s="4"/>
      <c r="AO521" s="4"/>
      <c r="AP521" s="4"/>
      <c r="AQ521" s="4"/>
      <c r="AR521" s="4"/>
      <c r="AS521" s="4"/>
    </row>
    <row r="522" spans="1:45" ht="12.75" customHeight="1" x14ac:dyDescent="0.25">
      <c r="A522" s="4"/>
      <c r="B522" s="4"/>
      <c r="C522" s="212"/>
      <c r="D522" s="212"/>
      <c r="E522" s="212"/>
      <c r="F522" s="212"/>
      <c r="G522" s="212"/>
      <c r="H522" s="212"/>
      <c r="I522" s="212"/>
      <c r="J522" s="212"/>
      <c r="K522" s="487"/>
      <c r="L522" s="4"/>
      <c r="M522" s="4"/>
      <c r="N522" s="4"/>
      <c r="O522" s="4"/>
      <c r="P522" s="4"/>
      <c r="Q522" s="212"/>
      <c r="R522" s="395"/>
      <c r="S522" s="4"/>
      <c r="T522" s="4"/>
      <c r="U522" s="212"/>
      <c r="V522" s="212"/>
      <c r="W522" s="212"/>
      <c r="X522" s="4"/>
      <c r="Y522" s="4"/>
      <c r="Z522" s="4"/>
      <c r="AA522" s="4"/>
      <c r="AB522" s="395"/>
      <c r="AC522" s="213"/>
      <c r="AD522" s="395"/>
      <c r="AE522" s="409"/>
      <c r="AF522" s="4"/>
      <c r="AG522" s="4"/>
      <c r="AH522" s="4"/>
      <c r="AI522" s="212"/>
      <c r="AJ522" s="4"/>
      <c r="AK522" s="4"/>
      <c r="AL522" s="4"/>
      <c r="AM522" s="4"/>
      <c r="AN522" s="4"/>
      <c r="AO522" s="4"/>
      <c r="AP522" s="4"/>
      <c r="AQ522" s="4"/>
      <c r="AR522" s="4"/>
      <c r="AS522" s="4"/>
    </row>
    <row r="523" spans="1:45" ht="12.75" customHeight="1" x14ac:dyDescent="0.25">
      <c r="A523" s="4"/>
      <c r="B523" s="4"/>
      <c r="C523" s="212"/>
      <c r="D523" s="212"/>
      <c r="E523" s="212"/>
      <c r="F523" s="212"/>
      <c r="G523" s="212"/>
      <c r="H523" s="212"/>
      <c r="I523" s="212"/>
      <c r="J523" s="212"/>
      <c r="K523" s="487"/>
      <c r="L523" s="4"/>
      <c r="M523" s="4"/>
      <c r="N523" s="4"/>
      <c r="O523" s="4"/>
      <c r="P523" s="4"/>
      <c r="Q523" s="212"/>
      <c r="R523" s="395"/>
      <c r="S523" s="4"/>
      <c r="T523" s="4"/>
      <c r="U523" s="212"/>
      <c r="V523" s="212"/>
      <c r="W523" s="212"/>
      <c r="X523" s="4"/>
      <c r="Y523" s="4"/>
      <c r="Z523" s="4"/>
      <c r="AA523" s="4"/>
      <c r="AB523" s="395"/>
      <c r="AC523" s="213"/>
      <c r="AD523" s="395"/>
      <c r="AE523" s="409"/>
      <c r="AF523" s="4"/>
      <c r="AG523" s="4"/>
      <c r="AH523" s="4"/>
      <c r="AI523" s="212"/>
      <c r="AJ523" s="4"/>
      <c r="AK523" s="4"/>
      <c r="AL523" s="4"/>
      <c r="AM523" s="4"/>
      <c r="AN523" s="4"/>
      <c r="AO523" s="4"/>
      <c r="AP523" s="4"/>
      <c r="AQ523" s="4"/>
      <c r="AR523" s="4"/>
      <c r="AS523" s="4"/>
    </row>
    <row r="524" spans="1:45" ht="12.75" customHeight="1" x14ac:dyDescent="0.25">
      <c r="A524" s="4"/>
      <c r="B524" s="4"/>
      <c r="C524" s="212"/>
      <c r="D524" s="212"/>
      <c r="E524" s="212"/>
      <c r="F524" s="212"/>
      <c r="G524" s="212"/>
      <c r="H524" s="212"/>
      <c r="I524" s="212"/>
      <c r="J524" s="212"/>
      <c r="K524" s="487"/>
      <c r="L524" s="4"/>
      <c r="M524" s="4"/>
      <c r="N524" s="4"/>
      <c r="O524" s="4"/>
      <c r="P524" s="4"/>
      <c r="Q524" s="212"/>
      <c r="R524" s="395"/>
      <c r="S524" s="4"/>
      <c r="T524" s="4"/>
      <c r="U524" s="212"/>
      <c r="V524" s="212"/>
      <c r="W524" s="212"/>
      <c r="X524" s="4"/>
      <c r="Y524" s="4"/>
      <c r="Z524" s="4"/>
      <c r="AA524" s="4"/>
      <c r="AB524" s="395"/>
      <c r="AC524" s="213"/>
      <c r="AD524" s="395"/>
      <c r="AE524" s="409"/>
      <c r="AF524" s="4"/>
      <c r="AG524" s="4"/>
      <c r="AH524" s="4"/>
      <c r="AI524" s="212"/>
      <c r="AJ524" s="4"/>
      <c r="AK524" s="4"/>
      <c r="AL524" s="4"/>
      <c r="AM524" s="4"/>
      <c r="AN524" s="4"/>
      <c r="AO524" s="4"/>
      <c r="AP524" s="4"/>
      <c r="AQ524" s="4"/>
      <c r="AR524" s="4"/>
      <c r="AS524" s="4"/>
    </row>
    <row r="525" spans="1:45" ht="12.75" customHeight="1" x14ac:dyDescent="0.25">
      <c r="A525" s="4"/>
      <c r="B525" s="4"/>
      <c r="C525" s="212"/>
      <c r="D525" s="212"/>
      <c r="E525" s="212"/>
      <c r="F525" s="212"/>
      <c r="G525" s="212"/>
      <c r="H525" s="212"/>
      <c r="I525" s="212"/>
      <c r="J525" s="212"/>
      <c r="K525" s="487"/>
      <c r="L525" s="4"/>
      <c r="M525" s="4"/>
      <c r="N525" s="4"/>
      <c r="O525" s="4"/>
      <c r="P525" s="4"/>
      <c r="Q525" s="212"/>
      <c r="R525" s="395"/>
      <c r="S525" s="4"/>
      <c r="T525" s="4"/>
      <c r="U525" s="212"/>
      <c r="V525" s="212"/>
      <c r="W525" s="212"/>
      <c r="X525" s="4"/>
      <c r="Y525" s="4"/>
      <c r="Z525" s="4"/>
      <c r="AA525" s="4"/>
      <c r="AB525" s="395"/>
      <c r="AC525" s="213"/>
      <c r="AD525" s="395"/>
      <c r="AE525" s="409"/>
      <c r="AF525" s="4"/>
      <c r="AG525" s="4"/>
      <c r="AH525" s="4"/>
      <c r="AI525" s="212"/>
      <c r="AJ525" s="4"/>
      <c r="AK525" s="4"/>
      <c r="AL525" s="4"/>
      <c r="AM525" s="4"/>
      <c r="AN525" s="4"/>
      <c r="AO525" s="4"/>
      <c r="AP525" s="4"/>
      <c r="AQ525" s="4"/>
      <c r="AR525" s="4"/>
      <c r="AS525" s="4"/>
    </row>
    <row r="526" spans="1:45" ht="12.75" customHeight="1" x14ac:dyDescent="0.25">
      <c r="A526" s="4"/>
      <c r="B526" s="4"/>
      <c r="C526" s="212"/>
      <c r="D526" s="212"/>
      <c r="E526" s="212"/>
      <c r="F526" s="212"/>
      <c r="G526" s="212"/>
      <c r="H526" s="212"/>
      <c r="I526" s="212"/>
      <c r="J526" s="212"/>
      <c r="K526" s="487"/>
      <c r="L526" s="4"/>
      <c r="M526" s="4"/>
      <c r="N526" s="4"/>
      <c r="O526" s="4"/>
      <c r="P526" s="4"/>
      <c r="Q526" s="212"/>
      <c r="R526" s="395"/>
      <c r="S526" s="4"/>
      <c r="T526" s="4"/>
      <c r="U526" s="212"/>
      <c r="V526" s="212"/>
      <c r="W526" s="212"/>
      <c r="X526" s="4"/>
      <c r="Y526" s="4"/>
      <c r="Z526" s="4"/>
      <c r="AA526" s="4"/>
      <c r="AB526" s="395"/>
      <c r="AC526" s="213"/>
      <c r="AD526" s="395"/>
      <c r="AE526" s="409"/>
      <c r="AF526" s="4"/>
      <c r="AG526" s="4"/>
      <c r="AH526" s="4"/>
      <c r="AI526" s="212"/>
      <c r="AJ526" s="4"/>
      <c r="AK526" s="4"/>
      <c r="AL526" s="4"/>
      <c r="AM526" s="4"/>
      <c r="AN526" s="4"/>
      <c r="AO526" s="4"/>
      <c r="AP526" s="4"/>
      <c r="AQ526" s="4"/>
      <c r="AR526" s="4"/>
      <c r="AS526" s="4"/>
    </row>
    <row r="527" spans="1:45" ht="12.75" customHeight="1" x14ac:dyDescent="0.25">
      <c r="A527" s="4"/>
      <c r="B527" s="4"/>
      <c r="C527" s="212"/>
      <c r="D527" s="212"/>
      <c r="E527" s="212"/>
      <c r="F527" s="212"/>
      <c r="G527" s="212"/>
      <c r="H527" s="212"/>
      <c r="I527" s="212"/>
      <c r="J527" s="212"/>
      <c r="K527" s="487"/>
      <c r="L527" s="4"/>
      <c r="M527" s="4"/>
      <c r="N527" s="4"/>
      <c r="O527" s="4"/>
      <c r="P527" s="4"/>
      <c r="Q527" s="212"/>
      <c r="R527" s="395"/>
      <c r="S527" s="4"/>
      <c r="T527" s="4"/>
      <c r="U527" s="212"/>
      <c r="V527" s="212"/>
      <c r="W527" s="212"/>
      <c r="X527" s="4"/>
      <c r="Y527" s="4"/>
      <c r="Z527" s="4"/>
      <c r="AA527" s="4"/>
      <c r="AB527" s="395"/>
      <c r="AC527" s="213"/>
      <c r="AD527" s="395"/>
      <c r="AE527" s="409"/>
      <c r="AF527" s="4"/>
      <c r="AG527" s="4"/>
      <c r="AH527" s="4"/>
      <c r="AI527" s="212"/>
      <c r="AJ527" s="4"/>
      <c r="AK527" s="4"/>
      <c r="AL527" s="4"/>
      <c r="AM527" s="4"/>
      <c r="AN527" s="4"/>
      <c r="AO527" s="4"/>
      <c r="AP527" s="4"/>
      <c r="AQ527" s="4"/>
      <c r="AR527" s="4"/>
      <c r="AS527" s="4"/>
    </row>
    <row r="528" spans="1:45" ht="12.75" customHeight="1" x14ac:dyDescent="0.25">
      <c r="A528" s="4"/>
      <c r="B528" s="4"/>
      <c r="C528" s="212"/>
      <c r="D528" s="212"/>
      <c r="E528" s="212"/>
      <c r="F528" s="212"/>
      <c r="G528" s="212"/>
      <c r="H528" s="212"/>
      <c r="I528" s="212"/>
      <c r="J528" s="212"/>
      <c r="K528" s="487"/>
      <c r="L528" s="4"/>
      <c r="M528" s="4"/>
      <c r="N528" s="4"/>
      <c r="O528" s="4"/>
      <c r="P528" s="4"/>
      <c r="Q528" s="212"/>
      <c r="R528" s="395"/>
      <c r="S528" s="4"/>
      <c r="T528" s="4"/>
      <c r="U528" s="212"/>
      <c r="V528" s="212"/>
      <c r="W528" s="212"/>
      <c r="X528" s="4"/>
      <c r="Y528" s="4"/>
      <c r="Z528" s="4"/>
      <c r="AA528" s="4"/>
      <c r="AB528" s="395"/>
      <c r="AC528" s="213"/>
      <c r="AD528" s="395"/>
      <c r="AE528" s="409"/>
      <c r="AF528" s="4"/>
      <c r="AG528" s="4"/>
      <c r="AH528" s="4"/>
      <c r="AI528" s="212"/>
      <c r="AJ528" s="4"/>
      <c r="AK528" s="4"/>
      <c r="AL528" s="4"/>
      <c r="AM528" s="4"/>
      <c r="AN528" s="4"/>
      <c r="AO528" s="4"/>
      <c r="AP528" s="4"/>
      <c r="AQ528" s="4"/>
      <c r="AR528" s="4"/>
      <c r="AS528" s="4"/>
    </row>
    <row r="529" spans="1:45" ht="12.75" customHeight="1" x14ac:dyDescent="0.25">
      <c r="A529" s="4"/>
      <c r="B529" s="4"/>
      <c r="C529" s="212"/>
      <c r="D529" s="212"/>
      <c r="E529" s="212"/>
      <c r="F529" s="212"/>
      <c r="G529" s="212"/>
      <c r="H529" s="212"/>
      <c r="I529" s="212"/>
      <c r="J529" s="212"/>
      <c r="K529" s="487"/>
      <c r="L529" s="4"/>
      <c r="M529" s="4"/>
      <c r="N529" s="4"/>
      <c r="O529" s="4"/>
      <c r="P529" s="4"/>
      <c r="Q529" s="212"/>
      <c r="R529" s="395"/>
      <c r="S529" s="4"/>
      <c r="T529" s="4"/>
      <c r="U529" s="212"/>
      <c r="V529" s="212"/>
      <c r="W529" s="212"/>
      <c r="X529" s="4"/>
      <c r="Y529" s="4"/>
      <c r="Z529" s="4"/>
      <c r="AA529" s="4"/>
      <c r="AB529" s="395"/>
      <c r="AC529" s="213"/>
      <c r="AD529" s="395"/>
      <c r="AE529" s="409"/>
      <c r="AF529" s="4"/>
      <c r="AG529" s="4"/>
      <c r="AH529" s="4"/>
      <c r="AI529" s="212"/>
      <c r="AJ529" s="4"/>
      <c r="AK529" s="4"/>
      <c r="AL529" s="4"/>
      <c r="AM529" s="4"/>
      <c r="AN529" s="4"/>
      <c r="AO529" s="4"/>
      <c r="AP529" s="4"/>
      <c r="AQ529" s="4"/>
      <c r="AR529" s="4"/>
      <c r="AS529" s="4"/>
    </row>
    <row r="530" spans="1:45" ht="12.75" customHeight="1" x14ac:dyDescent="0.25">
      <c r="A530" s="4"/>
      <c r="B530" s="4"/>
      <c r="C530" s="212"/>
      <c r="D530" s="212"/>
      <c r="E530" s="212"/>
      <c r="F530" s="212"/>
      <c r="G530" s="212"/>
      <c r="H530" s="212"/>
      <c r="I530" s="212"/>
      <c r="J530" s="212"/>
      <c r="K530" s="487"/>
      <c r="L530" s="4"/>
      <c r="M530" s="4"/>
      <c r="N530" s="4"/>
      <c r="O530" s="4"/>
      <c r="P530" s="4"/>
      <c r="Q530" s="212"/>
      <c r="R530" s="395"/>
      <c r="S530" s="4"/>
      <c r="T530" s="4"/>
      <c r="U530" s="212"/>
      <c r="V530" s="212"/>
      <c r="W530" s="212"/>
      <c r="X530" s="4"/>
      <c r="Y530" s="4"/>
      <c r="Z530" s="4"/>
      <c r="AA530" s="4"/>
      <c r="AB530" s="395"/>
      <c r="AC530" s="213"/>
      <c r="AD530" s="395"/>
      <c r="AE530" s="409"/>
      <c r="AF530" s="4"/>
      <c r="AG530" s="4"/>
      <c r="AH530" s="4"/>
      <c r="AI530" s="212"/>
      <c r="AJ530" s="4"/>
      <c r="AK530" s="4"/>
      <c r="AL530" s="4"/>
      <c r="AM530" s="4"/>
      <c r="AN530" s="4"/>
      <c r="AO530" s="4"/>
      <c r="AP530" s="4"/>
      <c r="AQ530" s="4"/>
      <c r="AR530" s="4"/>
      <c r="AS530" s="4"/>
    </row>
    <row r="531" spans="1:45" ht="12.75" customHeight="1" x14ac:dyDescent="0.25">
      <c r="A531" s="4"/>
      <c r="B531" s="4"/>
      <c r="C531" s="212"/>
      <c r="D531" s="212"/>
      <c r="E531" s="212"/>
      <c r="F531" s="212"/>
      <c r="G531" s="212"/>
      <c r="H531" s="212"/>
      <c r="I531" s="212"/>
      <c r="J531" s="212"/>
      <c r="K531" s="487"/>
      <c r="L531" s="4"/>
      <c r="M531" s="4"/>
      <c r="N531" s="4"/>
      <c r="O531" s="4"/>
      <c r="P531" s="4"/>
      <c r="Q531" s="212"/>
      <c r="R531" s="395"/>
      <c r="S531" s="4"/>
      <c r="T531" s="4"/>
      <c r="U531" s="212"/>
      <c r="V531" s="212"/>
      <c r="W531" s="212"/>
      <c r="X531" s="4"/>
      <c r="Y531" s="4"/>
      <c r="Z531" s="4"/>
      <c r="AA531" s="4"/>
      <c r="AB531" s="395"/>
      <c r="AC531" s="213"/>
      <c r="AD531" s="395"/>
      <c r="AE531" s="409"/>
      <c r="AF531" s="4"/>
      <c r="AG531" s="4"/>
      <c r="AH531" s="4"/>
      <c r="AI531" s="212"/>
      <c r="AJ531" s="4"/>
      <c r="AK531" s="4"/>
      <c r="AL531" s="4"/>
      <c r="AM531" s="4"/>
      <c r="AN531" s="4"/>
      <c r="AO531" s="4"/>
      <c r="AP531" s="4"/>
      <c r="AQ531" s="4"/>
      <c r="AR531" s="4"/>
      <c r="AS531" s="4"/>
    </row>
    <row r="532" spans="1:45" ht="12.75" customHeight="1" x14ac:dyDescent="0.25">
      <c r="A532" s="4"/>
      <c r="B532" s="4"/>
      <c r="C532" s="212"/>
      <c r="D532" s="212"/>
      <c r="E532" s="212"/>
      <c r="F532" s="212"/>
      <c r="G532" s="212"/>
      <c r="H532" s="212"/>
      <c r="I532" s="212"/>
      <c r="J532" s="212"/>
      <c r="K532" s="487"/>
      <c r="L532" s="4"/>
      <c r="M532" s="4"/>
      <c r="N532" s="4"/>
      <c r="O532" s="4"/>
      <c r="P532" s="4"/>
      <c r="Q532" s="212"/>
      <c r="R532" s="395"/>
      <c r="S532" s="4"/>
      <c r="T532" s="4"/>
      <c r="U532" s="212"/>
      <c r="V532" s="212"/>
      <c r="W532" s="212"/>
      <c r="X532" s="4"/>
      <c r="Y532" s="4"/>
      <c r="Z532" s="4"/>
      <c r="AA532" s="4"/>
      <c r="AB532" s="395"/>
      <c r="AC532" s="213"/>
      <c r="AD532" s="395"/>
      <c r="AE532" s="409"/>
      <c r="AF532" s="4"/>
      <c r="AG532" s="4"/>
      <c r="AH532" s="4"/>
      <c r="AI532" s="212"/>
      <c r="AJ532" s="4"/>
      <c r="AK532" s="4"/>
      <c r="AL532" s="4"/>
      <c r="AM532" s="4"/>
      <c r="AN532" s="4"/>
      <c r="AO532" s="4"/>
      <c r="AP532" s="4"/>
      <c r="AQ532" s="4"/>
      <c r="AR532" s="4"/>
      <c r="AS532" s="4"/>
    </row>
    <row r="533" spans="1:45" ht="12.75" customHeight="1" x14ac:dyDescent="0.25">
      <c r="A533" s="4"/>
      <c r="B533" s="4"/>
      <c r="C533" s="212"/>
      <c r="D533" s="212"/>
      <c r="E533" s="212"/>
      <c r="F533" s="212"/>
      <c r="G533" s="212"/>
      <c r="H533" s="212"/>
      <c r="I533" s="212"/>
      <c r="J533" s="212"/>
      <c r="K533" s="487"/>
      <c r="L533" s="4"/>
      <c r="M533" s="4"/>
      <c r="N533" s="4"/>
      <c r="O533" s="4"/>
      <c r="P533" s="4"/>
      <c r="Q533" s="212"/>
      <c r="R533" s="395"/>
      <c r="S533" s="4"/>
      <c r="T533" s="4"/>
      <c r="U533" s="212"/>
      <c r="V533" s="212"/>
      <c r="W533" s="212"/>
      <c r="X533" s="4"/>
      <c r="Y533" s="4"/>
      <c r="Z533" s="4"/>
      <c r="AA533" s="4"/>
      <c r="AB533" s="395"/>
      <c r="AC533" s="213"/>
      <c r="AD533" s="395"/>
      <c r="AE533" s="409"/>
      <c r="AF533" s="4"/>
      <c r="AG533" s="4"/>
      <c r="AH533" s="4"/>
      <c r="AI533" s="212"/>
      <c r="AJ533" s="4"/>
      <c r="AK533" s="4"/>
      <c r="AL533" s="4"/>
      <c r="AM533" s="4"/>
      <c r="AN533" s="4"/>
      <c r="AO533" s="4"/>
      <c r="AP533" s="4"/>
      <c r="AQ533" s="4"/>
      <c r="AR533" s="4"/>
      <c r="AS533" s="4"/>
    </row>
    <row r="534" spans="1:45" ht="12.75" customHeight="1" x14ac:dyDescent="0.25">
      <c r="A534" s="4"/>
      <c r="B534" s="4"/>
      <c r="C534" s="212"/>
      <c r="D534" s="212"/>
      <c r="E534" s="212"/>
      <c r="F534" s="212"/>
      <c r="G534" s="212"/>
      <c r="H534" s="212"/>
      <c r="I534" s="212"/>
      <c r="J534" s="212"/>
      <c r="K534" s="487"/>
      <c r="L534" s="4"/>
      <c r="M534" s="4"/>
      <c r="N534" s="4"/>
      <c r="O534" s="4"/>
      <c r="P534" s="4"/>
      <c r="Q534" s="212"/>
      <c r="R534" s="395"/>
      <c r="S534" s="4"/>
      <c r="T534" s="4"/>
      <c r="U534" s="212"/>
      <c r="V534" s="212"/>
      <c r="W534" s="212"/>
      <c r="X534" s="4"/>
      <c r="Y534" s="4"/>
      <c r="Z534" s="4"/>
      <c r="AA534" s="4"/>
      <c r="AB534" s="395"/>
      <c r="AC534" s="213"/>
      <c r="AD534" s="395"/>
      <c r="AE534" s="409"/>
      <c r="AF534" s="4"/>
      <c r="AG534" s="4"/>
      <c r="AH534" s="4"/>
      <c r="AI534" s="212"/>
      <c r="AJ534" s="4"/>
      <c r="AK534" s="4"/>
      <c r="AL534" s="4"/>
      <c r="AM534" s="4"/>
      <c r="AN534" s="4"/>
      <c r="AO534" s="4"/>
      <c r="AP534" s="4"/>
      <c r="AQ534" s="4"/>
      <c r="AR534" s="4"/>
      <c r="AS534" s="4"/>
    </row>
    <row r="535" spans="1:45" ht="12.75" customHeight="1" x14ac:dyDescent="0.25">
      <c r="A535" s="4"/>
      <c r="B535" s="4"/>
      <c r="C535" s="212"/>
      <c r="D535" s="212"/>
      <c r="E535" s="212"/>
      <c r="F535" s="212"/>
      <c r="G535" s="212"/>
      <c r="H535" s="212"/>
      <c r="I535" s="212"/>
      <c r="J535" s="212"/>
      <c r="K535" s="487"/>
      <c r="L535" s="4"/>
      <c r="M535" s="4"/>
      <c r="N535" s="4"/>
      <c r="O535" s="4"/>
      <c r="P535" s="4"/>
      <c r="Q535" s="212"/>
      <c r="R535" s="395"/>
      <c r="S535" s="4"/>
      <c r="T535" s="4"/>
      <c r="U535" s="212"/>
      <c r="V535" s="212"/>
      <c r="W535" s="212"/>
      <c r="X535" s="4"/>
      <c r="Y535" s="4"/>
      <c r="Z535" s="4"/>
      <c r="AA535" s="4"/>
      <c r="AB535" s="395"/>
      <c r="AC535" s="213"/>
      <c r="AD535" s="395"/>
      <c r="AE535" s="409"/>
      <c r="AF535" s="4"/>
      <c r="AG535" s="4"/>
      <c r="AH535" s="4"/>
      <c r="AI535" s="212"/>
      <c r="AJ535" s="4"/>
      <c r="AK535" s="4"/>
      <c r="AL535" s="4"/>
      <c r="AM535" s="4"/>
      <c r="AN535" s="4"/>
      <c r="AO535" s="4"/>
      <c r="AP535" s="4"/>
      <c r="AQ535" s="4"/>
      <c r="AR535" s="4"/>
      <c r="AS535" s="4"/>
    </row>
    <row r="536" spans="1:45" ht="12.75" customHeight="1" x14ac:dyDescent="0.25">
      <c r="A536" s="4"/>
      <c r="B536" s="4"/>
      <c r="C536" s="212"/>
      <c r="D536" s="212"/>
      <c r="E536" s="212"/>
      <c r="F536" s="212"/>
      <c r="G536" s="212"/>
      <c r="H536" s="212"/>
      <c r="I536" s="212"/>
      <c r="J536" s="212"/>
      <c r="K536" s="487"/>
      <c r="L536" s="4"/>
      <c r="M536" s="4"/>
      <c r="N536" s="4"/>
      <c r="O536" s="4"/>
      <c r="P536" s="4"/>
      <c r="Q536" s="212"/>
      <c r="R536" s="395"/>
      <c r="S536" s="4"/>
      <c r="T536" s="4"/>
      <c r="U536" s="212"/>
      <c r="V536" s="212"/>
      <c r="W536" s="212"/>
      <c r="X536" s="4"/>
      <c r="Y536" s="4"/>
      <c r="Z536" s="4"/>
      <c r="AA536" s="4"/>
      <c r="AB536" s="395"/>
      <c r="AC536" s="213"/>
      <c r="AD536" s="395"/>
      <c r="AE536" s="409"/>
      <c r="AF536" s="4"/>
      <c r="AG536" s="4"/>
      <c r="AH536" s="4"/>
      <c r="AI536" s="212"/>
      <c r="AJ536" s="4"/>
      <c r="AK536" s="4"/>
      <c r="AL536" s="4"/>
      <c r="AM536" s="4"/>
      <c r="AN536" s="4"/>
      <c r="AO536" s="4"/>
      <c r="AP536" s="4"/>
      <c r="AQ536" s="4"/>
      <c r="AR536" s="4"/>
      <c r="AS536" s="4"/>
    </row>
    <row r="537" spans="1:45" ht="12.75" customHeight="1" x14ac:dyDescent="0.25">
      <c r="A537" s="4"/>
      <c r="B537" s="4"/>
      <c r="C537" s="212"/>
      <c r="D537" s="212"/>
      <c r="E537" s="212"/>
      <c r="F537" s="212"/>
      <c r="G537" s="212"/>
      <c r="H537" s="212"/>
      <c r="I537" s="212"/>
      <c r="J537" s="212"/>
      <c r="K537" s="487"/>
      <c r="L537" s="4"/>
      <c r="M537" s="4"/>
      <c r="N537" s="4"/>
      <c r="O537" s="4"/>
      <c r="P537" s="4"/>
      <c r="Q537" s="212"/>
      <c r="R537" s="395"/>
      <c r="S537" s="4"/>
      <c r="T537" s="4"/>
      <c r="U537" s="212"/>
      <c r="V537" s="212"/>
      <c r="W537" s="212"/>
      <c r="X537" s="4"/>
      <c r="Y537" s="4"/>
      <c r="Z537" s="4"/>
      <c r="AA537" s="4"/>
      <c r="AB537" s="395"/>
      <c r="AC537" s="213"/>
      <c r="AD537" s="395"/>
      <c r="AE537" s="409"/>
      <c r="AF537" s="4"/>
      <c r="AG537" s="4"/>
      <c r="AH537" s="4"/>
      <c r="AI537" s="212"/>
      <c r="AJ537" s="4"/>
      <c r="AK537" s="4"/>
      <c r="AL537" s="4"/>
      <c r="AM537" s="4"/>
      <c r="AN537" s="4"/>
      <c r="AO537" s="4"/>
      <c r="AP537" s="4"/>
      <c r="AQ537" s="4"/>
      <c r="AR537" s="4"/>
      <c r="AS537" s="4"/>
    </row>
    <row r="538" spans="1:45" ht="12.75" customHeight="1" x14ac:dyDescent="0.25">
      <c r="A538" s="4"/>
      <c r="B538" s="4"/>
      <c r="C538" s="212"/>
      <c r="D538" s="212"/>
      <c r="E538" s="212"/>
      <c r="F538" s="212"/>
      <c r="G538" s="212"/>
      <c r="H538" s="212"/>
      <c r="I538" s="212"/>
      <c r="J538" s="212"/>
      <c r="K538" s="487"/>
      <c r="L538" s="4"/>
      <c r="M538" s="4"/>
      <c r="N538" s="4"/>
      <c r="O538" s="4"/>
      <c r="P538" s="4"/>
      <c r="Q538" s="212"/>
      <c r="R538" s="395"/>
      <c r="S538" s="4"/>
      <c r="T538" s="4"/>
      <c r="U538" s="212"/>
      <c r="V538" s="212"/>
      <c r="W538" s="212"/>
      <c r="X538" s="4"/>
      <c r="Y538" s="4"/>
      <c r="Z538" s="4"/>
      <c r="AA538" s="4"/>
      <c r="AB538" s="395"/>
      <c r="AC538" s="213"/>
      <c r="AD538" s="395"/>
      <c r="AE538" s="409"/>
      <c r="AF538" s="4"/>
      <c r="AG538" s="4"/>
      <c r="AH538" s="4"/>
      <c r="AI538" s="212"/>
      <c r="AJ538" s="4"/>
      <c r="AK538" s="4"/>
      <c r="AL538" s="4"/>
      <c r="AM538" s="4"/>
      <c r="AN538" s="4"/>
      <c r="AO538" s="4"/>
      <c r="AP538" s="4"/>
      <c r="AQ538" s="4"/>
      <c r="AR538" s="4"/>
      <c r="AS538" s="4"/>
    </row>
    <row r="539" spans="1:45" ht="12.75" customHeight="1" x14ac:dyDescent="0.25">
      <c r="A539" s="4"/>
      <c r="B539" s="4"/>
      <c r="C539" s="212"/>
      <c r="D539" s="212"/>
      <c r="E539" s="212"/>
      <c r="F539" s="212"/>
      <c r="G539" s="212"/>
      <c r="H539" s="212"/>
      <c r="I539" s="212"/>
      <c r="J539" s="212"/>
      <c r="K539" s="487"/>
      <c r="L539" s="4"/>
      <c r="M539" s="4"/>
      <c r="N539" s="4"/>
      <c r="O539" s="4"/>
      <c r="P539" s="4"/>
      <c r="Q539" s="212"/>
      <c r="R539" s="395"/>
      <c r="S539" s="4"/>
      <c r="T539" s="4"/>
      <c r="U539" s="212"/>
      <c r="V539" s="212"/>
      <c r="W539" s="212"/>
      <c r="X539" s="4"/>
      <c r="Y539" s="4"/>
      <c r="Z539" s="4"/>
      <c r="AA539" s="4"/>
      <c r="AB539" s="395"/>
      <c r="AC539" s="213"/>
      <c r="AD539" s="395"/>
      <c r="AE539" s="409"/>
      <c r="AF539" s="4"/>
      <c r="AG539" s="4"/>
      <c r="AH539" s="4"/>
      <c r="AI539" s="212"/>
      <c r="AJ539" s="4"/>
      <c r="AK539" s="4"/>
      <c r="AL539" s="4"/>
      <c r="AM539" s="4"/>
      <c r="AN539" s="4"/>
      <c r="AO539" s="4"/>
      <c r="AP539" s="4"/>
      <c r="AQ539" s="4"/>
      <c r="AR539" s="4"/>
      <c r="AS539" s="4"/>
    </row>
    <row r="540" spans="1:45" ht="12.75" customHeight="1" x14ac:dyDescent="0.25">
      <c r="A540" s="4"/>
      <c r="B540" s="4"/>
      <c r="C540" s="212"/>
      <c r="D540" s="212"/>
      <c r="E540" s="212"/>
      <c r="F540" s="212"/>
      <c r="G540" s="212"/>
      <c r="H540" s="212"/>
      <c r="I540" s="212"/>
      <c r="J540" s="212"/>
      <c r="K540" s="487"/>
      <c r="L540" s="4"/>
      <c r="M540" s="4"/>
      <c r="N540" s="4"/>
      <c r="O540" s="4"/>
      <c r="P540" s="4"/>
      <c r="Q540" s="212"/>
      <c r="R540" s="395"/>
      <c r="S540" s="4"/>
      <c r="T540" s="4"/>
      <c r="U540" s="212"/>
      <c r="V540" s="212"/>
      <c r="W540" s="212"/>
      <c r="X540" s="4"/>
      <c r="Y540" s="4"/>
      <c r="Z540" s="4"/>
      <c r="AA540" s="4"/>
      <c r="AB540" s="395"/>
      <c r="AC540" s="213"/>
      <c r="AD540" s="395"/>
      <c r="AE540" s="409"/>
      <c r="AF540" s="4"/>
      <c r="AG540" s="4"/>
      <c r="AH540" s="4"/>
      <c r="AI540" s="212"/>
      <c r="AJ540" s="4"/>
      <c r="AK540" s="4"/>
      <c r="AL540" s="4"/>
      <c r="AM540" s="4"/>
      <c r="AN540" s="4"/>
      <c r="AO540" s="4"/>
      <c r="AP540" s="4"/>
      <c r="AQ540" s="4"/>
      <c r="AR540" s="4"/>
      <c r="AS540" s="4"/>
    </row>
    <row r="541" spans="1:45" ht="12.75" customHeight="1" x14ac:dyDescent="0.25">
      <c r="A541" s="4"/>
      <c r="B541" s="4"/>
      <c r="C541" s="212"/>
      <c r="D541" s="212"/>
      <c r="E541" s="212"/>
      <c r="F541" s="212"/>
      <c r="G541" s="212"/>
      <c r="H541" s="212"/>
      <c r="I541" s="212"/>
      <c r="J541" s="212"/>
      <c r="K541" s="487"/>
      <c r="L541" s="4"/>
      <c r="M541" s="4"/>
      <c r="N541" s="4"/>
      <c r="O541" s="4"/>
      <c r="P541" s="4"/>
      <c r="Q541" s="212"/>
      <c r="R541" s="395"/>
      <c r="S541" s="4"/>
      <c r="T541" s="4"/>
      <c r="U541" s="212"/>
      <c r="V541" s="212"/>
      <c r="W541" s="212"/>
      <c r="X541" s="4"/>
      <c r="Y541" s="4"/>
      <c r="Z541" s="4"/>
      <c r="AA541" s="4"/>
      <c r="AB541" s="395"/>
      <c r="AC541" s="213"/>
      <c r="AD541" s="395"/>
      <c r="AE541" s="409"/>
      <c r="AF541" s="4"/>
      <c r="AG541" s="4"/>
      <c r="AH541" s="4"/>
      <c r="AI541" s="212"/>
      <c r="AJ541" s="4"/>
      <c r="AK541" s="4"/>
      <c r="AL541" s="4"/>
      <c r="AM541" s="4"/>
      <c r="AN541" s="4"/>
      <c r="AO541" s="4"/>
      <c r="AP541" s="4"/>
      <c r="AQ541" s="4"/>
      <c r="AR541" s="4"/>
      <c r="AS541" s="4"/>
    </row>
    <row r="542" spans="1:45" ht="12.75" customHeight="1" x14ac:dyDescent="0.25">
      <c r="A542" s="4"/>
      <c r="B542" s="4"/>
      <c r="C542" s="212"/>
      <c r="D542" s="212"/>
      <c r="E542" s="212"/>
      <c r="F542" s="212"/>
      <c r="G542" s="212"/>
      <c r="H542" s="212"/>
      <c r="I542" s="212"/>
      <c r="J542" s="212"/>
      <c r="K542" s="487"/>
      <c r="L542" s="4"/>
      <c r="M542" s="4"/>
      <c r="N542" s="4"/>
      <c r="O542" s="4"/>
      <c r="P542" s="4"/>
      <c r="Q542" s="212"/>
      <c r="R542" s="395"/>
      <c r="S542" s="4"/>
      <c r="T542" s="4"/>
      <c r="U542" s="212"/>
      <c r="V542" s="212"/>
      <c r="W542" s="212"/>
      <c r="X542" s="4"/>
      <c r="Y542" s="4"/>
      <c r="Z542" s="4"/>
      <c r="AA542" s="4"/>
      <c r="AB542" s="395"/>
      <c r="AC542" s="213"/>
      <c r="AD542" s="395"/>
      <c r="AE542" s="409"/>
      <c r="AF542" s="4"/>
      <c r="AG542" s="4"/>
      <c r="AH542" s="4"/>
      <c r="AI542" s="212"/>
      <c r="AJ542" s="4"/>
      <c r="AK542" s="4"/>
      <c r="AL542" s="4"/>
      <c r="AM542" s="4"/>
      <c r="AN542" s="4"/>
      <c r="AO542" s="4"/>
      <c r="AP542" s="4"/>
      <c r="AQ542" s="4"/>
      <c r="AR542" s="4"/>
      <c r="AS542" s="4"/>
    </row>
    <row r="543" spans="1:45" ht="12.75" customHeight="1" x14ac:dyDescent="0.25">
      <c r="A543" s="4"/>
      <c r="B543" s="4"/>
      <c r="C543" s="212"/>
      <c r="D543" s="212"/>
      <c r="E543" s="212"/>
      <c r="F543" s="212"/>
      <c r="G543" s="212"/>
      <c r="H543" s="212"/>
      <c r="I543" s="212"/>
      <c r="J543" s="212"/>
      <c r="K543" s="487"/>
      <c r="L543" s="4"/>
      <c r="M543" s="4"/>
      <c r="N543" s="4"/>
      <c r="O543" s="4"/>
      <c r="P543" s="4"/>
      <c r="Q543" s="212"/>
      <c r="R543" s="395"/>
      <c r="S543" s="4"/>
      <c r="T543" s="4"/>
      <c r="U543" s="212"/>
      <c r="V543" s="212"/>
      <c r="W543" s="212"/>
      <c r="X543" s="4"/>
      <c r="Y543" s="4"/>
      <c r="Z543" s="4"/>
      <c r="AA543" s="4"/>
      <c r="AB543" s="395"/>
      <c r="AC543" s="213"/>
      <c r="AD543" s="395"/>
      <c r="AE543" s="409"/>
      <c r="AF543" s="4"/>
      <c r="AG543" s="4"/>
      <c r="AH543" s="4"/>
      <c r="AI543" s="212"/>
      <c r="AJ543" s="4"/>
      <c r="AK543" s="4"/>
      <c r="AL543" s="4"/>
      <c r="AM543" s="4"/>
      <c r="AN543" s="4"/>
      <c r="AO543" s="4"/>
      <c r="AP543" s="4"/>
      <c r="AQ543" s="4"/>
      <c r="AR543" s="4"/>
      <c r="AS543" s="4"/>
    </row>
    <row r="544" spans="1:45" ht="12.75" customHeight="1" x14ac:dyDescent="0.25">
      <c r="A544" s="4"/>
      <c r="B544" s="4"/>
      <c r="C544" s="212"/>
      <c r="D544" s="212"/>
      <c r="E544" s="212"/>
      <c r="F544" s="212"/>
      <c r="G544" s="212"/>
      <c r="H544" s="212"/>
      <c r="I544" s="212"/>
      <c r="J544" s="212"/>
      <c r="K544" s="487"/>
      <c r="L544" s="4"/>
      <c r="M544" s="4"/>
      <c r="N544" s="4"/>
      <c r="O544" s="4"/>
      <c r="P544" s="4"/>
      <c r="Q544" s="212"/>
      <c r="R544" s="395"/>
      <c r="S544" s="4"/>
      <c r="T544" s="4"/>
      <c r="U544" s="212"/>
      <c r="V544" s="212"/>
      <c r="W544" s="212"/>
      <c r="X544" s="4"/>
      <c r="Y544" s="4"/>
      <c r="Z544" s="4"/>
      <c r="AA544" s="4"/>
      <c r="AB544" s="395"/>
      <c r="AC544" s="213"/>
      <c r="AD544" s="395"/>
      <c r="AE544" s="409"/>
      <c r="AF544" s="4"/>
      <c r="AG544" s="4"/>
      <c r="AH544" s="4"/>
      <c r="AI544" s="212"/>
      <c r="AJ544" s="4"/>
      <c r="AK544" s="4"/>
      <c r="AL544" s="4"/>
      <c r="AM544" s="4"/>
      <c r="AN544" s="4"/>
      <c r="AO544" s="4"/>
      <c r="AP544" s="4"/>
      <c r="AQ544" s="4"/>
      <c r="AR544" s="4"/>
      <c r="AS544" s="4"/>
    </row>
    <row r="545" spans="1:45" ht="12.75" customHeight="1" x14ac:dyDescent="0.25">
      <c r="A545" s="4"/>
      <c r="B545" s="4"/>
      <c r="C545" s="212"/>
      <c r="D545" s="212"/>
      <c r="E545" s="212"/>
      <c r="F545" s="212"/>
      <c r="G545" s="212"/>
      <c r="H545" s="212"/>
      <c r="I545" s="212"/>
      <c r="J545" s="212"/>
      <c r="K545" s="487"/>
      <c r="L545" s="4"/>
      <c r="M545" s="4"/>
      <c r="N545" s="4"/>
      <c r="O545" s="4"/>
      <c r="P545" s="4"/>
      <c r="Q545" s="212"/>
      <c r="R545" s="395"/>
      <c r="S545" s="4"/>
      <c r="T545" s="4"/>
      <c r="U545" s="212"/>
      <c r="V545" s="212"/>
      <c r="W545" s="212"/>
      <c r="X545" s="4"/>
      <c r="Y545" s="4"/>
      <c r="Z545" s="4"/>
      <c r="AA545" s="4"/>
      <c r="AB545" s="395"/>
      <c r="AC545" s="213"/>
      <c r="AD545" s="395"/>
      <c r="AE545" s="409"/>
      <c r="AF545" s="4"/>
      <c r="AG545" s="4"/>
      <c r="AH545" s="4"/>
      <c r="AI545" s="212"/>
      <c r="AJ545" s="4"/>
      <c r="AK545" s="4"/>
      <c r="AL545" s="4"/>
      <c r="AM545" s="4"/>
      <c r="AN545" s="4"/>
      <c r="AO545" s="4"/>
      <c r="AP545" s="4"/>
      <c r="AQ545" s="4"/>
      <c r="AR545" s="4"/>
      <c r="AS545" s="4"/>
    </row>
    <row r="546" spans="1:45" ht="12.75" customHeight="1" x14ac:dyDescent="0.25">
      <c r="A546" s="4"/>
      <c r="B546" s="4"/>
      <c r="C546" s="212"/>
      <c r="D546" s="212"/>
      <c r="E546" s="212"/>
      <c r="F546" s="212"/>
      <c r="G546" s="212"/>
      <c r="H546" s="212"/>
      <c r="I546" s="212"/>
      <c r="J546" s="212"/>
      <c r="K546" s="487"/>
      <c r="L546" s="4"/>
      <c r="M546" s="4"/>
      <c r="N546" s="4"/>
      <c r="O546" s="4"/>
      <c r="P546" s="4"/>
      <c r="Q546" s="212"/>
      <c r="R546" s="395"/>
      <c r="S546" s="4"/>
      <c r="T546" s="4"/>
      <c r="U546" s="212"/>
      <c r="V546" s="212"/>
      <c r="W546" s="212"/>
      <c r="X546" s="4"/>
      <c r="Y546" s="4"/>
      <c r="Z546" s="4"/>
      <c r="AA546" s="4"/>
      <c r="AB546" s="395"/>
      <c r="AC546" s="213"/>
      <c r="AD546" s="395"/>
      <c r="AE546" s="409"/>
      <c r="AF546" s="4"/>
      <c r="AG546" s="4"/>
      <c r="AH546" s="4"/>
      <c r="AI546" s="212"/>
      <c r="AJ546" s="4"/>
      <c r="AK546" s="4"/>
      <c r="AL546" s="4"/>
      <c r="AM546" s="4"/>
      <c r="AN546" s="4"/>
      <c r="AO546" s="4"/>
      <c r="AP546" s="4"/>
      <c r="AQ546" s="4"/>
      <c r="AR546" s="4"/>
      <c r="AS546" s="4"/>
    </row>
    <row r="547" spans="1:45" ht="12.75" customHeight="1" x14ac:dyDescent="0.25">
      <c r="A547" s="4"/>
      <c r="B547" s="4"/>
      <c r="C547" s="212"/>
      <c r="D547" s="212"/>
      <c r="E547" s="212"/>
      <c r="F547" s="212"/>
      <c r="G547" s="212"/>
      <c r="H547" s="212"/>
      <c r="I547" s="212"/>
      <c r="J547" s="212"/>
      <c r="K547" s="487"/>
      <c r="L547" s="4"/>
      <c r="M547" s="4"/>
      <c r="N547" s="4"/>
      <c r="O547" s="4"/>
      <c r="P547" s="4"/>
      <c r="Q547" s="212"/>
      <c r="R547" s="395"/>
      <c r="S547" s="4"/>
      <c r="T547" s="4"/>
      <c r="U547" s="212"/>
      <c r="V547" s="212"/>
      <c r="W547" s="212"/>
      <c r="X547" s="4"/>
      <c r="Y547" s="4"/>
      <c r="Z547" s="4"/>
      <c r="AA547" s="4"/>
      <c r="AB547" s="395"/>
      <c r="AC547" s="213"/>
      <c r="AD547" s="395"/>
      <c r="AE547" s="409"/>
      <c r="AF547" s="4"/>
      <c r="AG547" s="4"/>
      <c r="AH547" s="4"/>
      <c r="AI547" s="212"/>
      <c r="AJ547" s="4"/>
      <c r="AK547" s="4"/>
      <c r="AL547" s="4"/>
      <c r="AM547" s="4"/>
      <c r="AN547" s="4"/>
      <c r="AO547" s="4"/>
      <c r="AP547" s="4"/>
      <c r="AQ547" s="4"/>
      <c r="AR547" s="4"/>
      <c r="AS547" s="4"/>
    </row>
    <row r="548" spans="1:45" ht="12.75" customHeight="1" x14ac:dyDescent="0.25">
      <c r="A548" s="4"/>
      <c r="B548" s="4"/>
      <c r="C548" s="212"/>
      <c r="D548" s="212"/>
      <c r="E548" s="212"/>
      <c r="F548" s="212"/>
      <c r="G548" s="212"/>
      <c r="H548" s="212"/>
      <c r="I548" s="212"/>
      <c r="J548" s="212"/>
      <c r="K548" s="487"/>
      <c r="L548" s="4"/>
      <c r="M548" s="4"/>
      <c r="N548" s="4"/>
      <c r="O548" s="4"/>
      <c r="P548" s="4"/>
      <c r="Q548" s="212"/>
      <c r="R548" s="395"/>
      <c r="S548" s="4"/>
      <c r="T548" s="4"/>
      <c r="U548" s="212"/>
      <c r="V548" s="212"/>
      <c r="W548" s="212"/>
      <c r="X548" s="4"/>
      <c r="Y548" s="4"/>
      <c r="Z548" s="4"/>
      <c r="AA548" s="4"/>
      <c r="AB548" s="395"/>
      <c r="AC548" s="213"/>
      <c r="AD548" s="395"/>
      <c r="AE548" s="409"/>
      <c r="AF548" s="4"/>
      <c r="AG548" s="4"/>
      <c r="AH548" s="4"/>
      <c r="AI548" s="212"/>
      <c r="AJ548" s="4"/>
      <c r="AK548" s="4"/>
      <c r="AL548" s="4"/>
      <c r="AM548" s="4"/>
      <c r="AN548" s="4"/>
      <c r="AO548" s="4"/>
      <c r="AP548" s="4"/>
      <c r="AQ548" s="4"/>
      <c r="AR548" s="4"/>
      <c r="AS548" s="4"/>
    </row>
    <row r="549" spans="1:45" ht="12.75" customHeight="1" x14ac:dyDescent="0.25">
      <c r="A549" s="4"/>
      <c r="B549" s="4"/>
      <c r="C549" s="212"/>
      <c r="D549" s="212"/>
      <c r="E549" s="212"/>
      <c r="F549" s="212"/>
      <c r="G549" s="212"/>
      <c r="H549" s="212"/>
      <c r="I549" s="212"/>
      <c r="J549" s="212"/>
      <c r="K549" s="487"/>
      <c r="L549" s="4"/>
      <c r="M549" s="4"/>
      <c r="N549" s="4"/>
      <c r="O549" s="4"/>
      <c r="P549" s="4"/>
      <c r="Q549" s="212"/>
      <c r="R549" s="395"/>
      <c r="S549" s="4"/>
      <c r="T549" s="4"/>
      <c r="U549" s="212"/>
      <c r="V549" s="212"/>
      <c r="W549" s="212"/>
      <c r="X549" s="4"/>
      <c r="Y549" s="4"/>
      <c r="Z549" s="4"/>
      <c r="AA549" s="4"/>
      <c r="AB549" s="395"/>
      <c r="AC549" s="213"/>
      <c r="AD549" s="395"/>
      <c r="AE549" s="409"/>
      <c r="AF549" s="4"/>
      <c r="AG549" s="4"/>
      <c r="AH549" s="4"/>
      <c r="AI549" s="212"/>
      <c r="AJ549" s="4"/>
      <c r="AK549" s="4"/>
      <c r="AL549" s="4"/>
      <c r="AM549" s="4"/>
      <c r="AN549" s="4"/>
      <c r="AO549" s="4"/>
      <c r="AP549" s="4"/>
      <c r="AQ549" s="4"/>
      <c r="AR549" s="4"/>
      <c r="AS549" s="4"/>
    </row>
    <row r="550" spans="1:45" ht="12.75" customHeight="1" x14ac:dyDescent="0.25">
      <c r="A550" s="4"/>
      <c r="B550" s="4"/>
      <c r="C550" s="212"/>
      <c r="D550" s="212"/>
      <c r="E550" s="212"/>
      <c r="F550" s="212"/>
      <c r="G550" s="212"/>
      <c r="H550" s="212"/>
      <c r="I550" s="212"/>
      <c r="J550" s="212"/>
      <c r="K550" s="487"/>
      <c r="L550" s="4"/>
      <c r="M550" s="4"/>
      <c r="N550" s="4"/>
      <c r="O550" s="4"/>
      <c r="P550" s="4"/>
      <c r="Q550" s="212"/>
      <c r="R550" s="395"/>
      <c r="S550" s="4"/>
      <c r="T550" s="4"/>
      <c r="U550" s="212"/>
      <c r="V550" s="212"/>
      <c r="W550" s="212"/>
      <c r="X550" s="4"/>
      <c r="Y550" s="4"/>
      <c r="Z550" s="4"/>
      <c r="AA550" s="4"/>
      <c r="AB550" s="395"/>
      <c r="AC550" s="213"/>
      <c r="AD550" s="395"/>
      <c r="AE550" s="409"/>
      <c r="AF550" s="4"/>
      <c r="AG550" s="4"/>
      <c r="AH550" s="4"/>
      <c r="AI550" s="212"/>
      <c r="AJ550" s="4"/>
      <c r="AK550" s="4"/>
      <c r="AL550" s="4"/>
      <c r="AM550" s="4"/>
      <c r="AN550" s="4"/>
      <c r="AO550" s="4"/>
      <c r="AP550" s="4"/>
      <c r="AQ550" s="4"/>
      <c r="AR550" s="4"/>
      <c r="AS550" s="4"/>
    </row>
    <row r="551" spans="1:45" ht="12.75" customHeight="1" x14ac:dyDescent="0.25">
      <c r="A551" s="4"/>
      <c r="B551" s="4"/>
      <c r="C551" s="212"/>
      <c r="D551" s="212"/>
      <c r="E551" s="212"/>
      <c r="F551" s="212"/>
      <c r="G551" s="212"/>
      <c r="H551" s="212"/>
      <c r="I551" s="212"/>
      <c r="J551" s="212"/>
      <c r="K551" s="487"/>
      <c r="L551" s="4"/>
      <c r="M551" s="4"/>
      <c r="N551" s="4"/>
      <c r="O551" s="4"/>
      <c r="P551" s="4"/>
      <c r="Q551" s="212"/>
      <c r="R551" s="395"/>
      <c r="S551" s="4"/>
      <c r="T551" s="4"/>
      <c r="U551" s="212"/>
      <c r="V551" s="212"/>
      <c r="W551" s="212"/>
      <c r="X551" s="4"/>
      <c r="Y551" s="4"/>
      <c r="Z551" s="4"/>
      <c r="AA551" s="4"/>
      <c r="AB551" s="395"/>
      <c r="AC551" s="213"/>
      <c r="AD551" s="395"/>
      <c r="AE551" s="409"/>
      <c r="AF551" s="4"/>
      <c r="AG551" s="4"/>
      <c r="AH551" s="4"/>
      <c r="AI551" s="212"/>
      <c r="AJ551" s="4"/>
      <c r="AK551" s="4"/>
      <c r="AL551" s="4"/>
      <c r="AM551" s="4"/>
      <c r="AN551" s="4"/>
      <c r="AO551" s="4"/>
      <c r="AP551" s="4"/>
      <c r="AQ551" s="4"/>
      <c r="AR551" s="4"/>
      <c r="AS551" s="4"/>
    </row>
    <row r="552" spans="1:45" ht="12.75" customHeight="1" x14ac:dyDescent="0.25">
      <c r="A552" s="4"/>
      <c r="B552" s="4"/>
      <c r="C552" s="212"/>
      <c r="D552" s="212"/>
      <c r="E552" s="212"/>
      <c r="F552" s="212"/>
      <c r="G552" s="212"/>
      <c r="H552" s="212"/>
      <c r="I552" s="212"/>
      <c r="J552" s="212"/>
      <c r="K552" s="487"/>
      <c r="L552" s="4"/>
      <c r="M552" s="4"/>
      <c r="N552" s="4"/>
      <c r="O552" s="4"/>
      <c r="P552" s="4"/>
      <c r="Q552" s="212"/>
      <c r="R552" s="395"/>
      <c r="S552" s="4"/>
      <c r="T552" s="4"/>
      <c r="U552" s="212"/>
      <c r="V552" s="212"/>
      <c r="W552" s="212"/>
      <c r="X552" s="4"/>
      <c r="Y552" s="4"/>
      <c r="Z552" s="4"/>
      <c r="AA552" s="4"/>
      <c r="AB552" s="395"/>
      <c r="AC552" s="213"/>
      <c r="AD552" s="395"/>
      <c r="AE552" s="409"/>
      <c r="AF552" s="4"/>
      <c r="AG552" s="4"/>
      <c r="AH552" s="4"/>
      <c r="AI552" s="212"/>
      <c r="AJ552" s="4"/>
      <c r="AK552" s="4"/>
      <c r="AL552" s="4"/>
      <c r="AM552" s="4"/>
      <c r="AN552" s="4"/>
      <c r="AO552" s="4"/>
      <c r="AP552" s="4"/>
      <c r="AQ552" s="4"/>
      <c r="AR552" s="4"/>
      <c r="AS552" s="4"/>
    </row>
    <row r="553" spans="1:45" ht="12.75" customHeight="1" x14ac:dyDescent="0.25">
      <c r="A553" s="4"/>
      <c r="B553" s="4"/>
      <c r="C553" s="212"/>
      <c r="D553" s="212"/>
      <c r="E553" s="212"/>
      <c r="F553" s="212"/>
      <c r="G553" s="212"/>
      <c r="H553" s="212"/>
      <c r="I553" s="212"/>
      <c r="J553" s="212"/>
      <c r="K553" s="487"/>
      <c r="L553" s="4"/>
      <c r="M553" s="4"/>
      <c r="N553" s="4"/>
      <c r="O553" s="4"/>
      <c r="P553" s="4"/>
      <c r="Q553" s="212"/>
      <c r="R553" s="395"/>
      <c r="S553" s="4"/>
      <c r="T553" s="4"/>
      <c r="U553" s="212"/>
      <c r="V553" s="212"/>
      <c r="W553" s="212"/>
      <c r="X553" s="4"/>
      <c r="Y553" s="4"/>
      <c r="Z553" s="4"/>
      <c r="AA553" s="4"/>
      <c r="AB553" s="395"/>
      <c r="AC553" s="213"/>
      <c r="AD553" s="395"/>
      <c r="AE553" s="409"/>
      <c r="AF553" s="4"/>
      <c r="AG553" s="4"/>
      <c r="AH553" s="4"/>
      <c r="AI553" s="212"/>
      <c r="AJ553" s="4"/>
      <c r="AK553" s="4"/>
      <c r="AL553" s="4"/>
      <c r="AM553" s="4"/>
      <c r="AN553" s="4"/>
      <c r="AO553" s="4"/>
      <c r="AP553" s="4"/>
      <c r="AQ553" s="4"/>
      <c r="AR553" s="4"/>
      <c r="AS553" s="4"/>
    </row>
    <row r="554" spans="1:45" ht="12.75" customHeight="1" x14ac:dyDescent="0.25">
      <c r="A554" s="4"/>
      <c r="B554" s="4"/>
      <c r="C554" s="212"/>
      <c r="D554" s="212"/>
      <c r="E554" s="212"/>
      <c r="F554" s="212"/>
      <c r="G554" s="212"/>
      <c r="H554" s="212"/>
      <c r="I554" s="212"/>
      <c r="J554" s="212"/>
      <c r="K554" s="487"/>
      <c r="L554" s="4"/>
      <c r="M554" s="4"/>
      <c r="N554" s="4"/>
      <c r="O554" s="4"/>
      <c r="P554" s="4"/>
      <c r="Q554" s="212"/>
      <c r="R554" s="395"/>
      <c r="S554" s="4"/>
      <c r="T554" s="4"/>
      <c r="U554" s="212"/>
      <c r="V554" s="212"/>
      <c r="W554" s="212"/>
      <c r="X554" s="4"/>
      <c r="Y554" s="4"/>
      <c r="Z554" s="4"/>
      <c r="AA554" s="4"/>
      <c r="AB554" s="395"/>
      <c r="AC554" s="213"/>
      <c r="AD554" s="395"/>
      <c r="AE554" s="409"/>
      <c r="AF554" s="4"/>
      <c r="AG554" s="4"/>
      <c r="AH554" s="4"/>
      <c r="AI554" s="212"/>
      <c r="AJ554" s="4"/>
      <c r="AK554" s="4"/>
      <c r="AL554" s="4"/>
      <c r="AM554" s="4"/>
      <c r="AN554" s="4"/>
      <c r="AO554" s="4"/>
      <c r="AP554" s="4"/>
      <c r="AQ554" s="4"/>
      <c r="AR554" s="4"/>
      <c r="AS554" s="4"/>
    </row>
    <row r="555" spans="1:45" ht="12.75" customHeight="1" x14ac:dyDescent="0.25">
      <c r="A555" s="4"/>
      <c r="B555" s="4"/>
      <c r="C555" s="212"/>
      <c r="D555" s="212"/>
      <c r="E555" s="212"/>
      <c r="F555" s="212"/>
      <c r="G555" s="212"/>
      <c r="H555" s="212"/>
      <c r="I555" s="212"/>
      <c r="J555" s="212"/>
      <c r="K555" s="487"/>
      <c r="L555" s="4"/>
      <c r="M555" s="4"/>
      <c r="N555" s="4"/>
      <c r="O555" s="4"/>
      <c r="P555" s="4"/>
      <c r="Q555" s="212"/>
      <c r="R555" s="395"/>
      <c r="S555" s="4"/>
      <c r="T555" s="4"/>
      <c r="U555" s="212"/>
      <c r="V555" s="212"/>
      <c r="W555" s="212"/>
      <c r="X555" s="4"/>
      <c r="Y555" s="4"/>
      <c r="Z555" s="4"/>
      <c r="AA555" s="4"/>
      <c r="AB555" s="395"/>
      <c r="AC555" s="213"/>
      <c r="AD555" s="395"/>
      <c r="AE555" s="409"/>
      <c r="AF555" s="4"/>
      <c r="AG555" s="4"/>
      <c r="AH555" s="4"/>
      <c r="AI555" s="212"/>
      <c r="AJ555" s="4"/>
      <c r="AK555" s="4"/>
      <c r="AL555" s="4"/>
      <c r="AM555" s="4"/>
      <c r="AN555" s="4"/>
      <c r="AO555" s="4"/>
      <c r="AP555" s="4"/>
      <c r="AQ555" s="4"/>
      <c r="AR555" s="4"/>
      <c r="AS555" s="4"/>
    </row>
    <row r="556" spans="1:45" ht="12.75" customHeight="1" x14ac:dyDescent="0.25">
      <c r="A556" s="4"/>
      <c r="B556" s="4"/>
      <c r="C556" s="212"/>
      <c r="D556" s="212"/>
      <c r="E556" s="212"/>
      <c r="F556" s="212"/>
      <c r="G556" s="212"/>
      <c r="H556" s="212"/>
      <c r="I556" s="212"/>
      <c r="J556" s="212"/>
      <c r="K556" s="487"/>
      <c r="L556" s="4"/>
      <c r="M556" s="4"/>
      <c r="N556" s="4"/>
      <c r="O556" s="4"/>
      <c r="P556" s="4"/>
      <c r="Q556" s="212"/>
      <c r="R556" s="395"/>
      <c r="S556" s="4"/>
      <c r="T556" s="4"/>
      <c r="U556" s="212"/>
      <c r="V556" s="212"/>
      <c r="W556" s="212"/>
      <c r="X556" s="4"/>
      <c r="Y556" s="4"/>
      <c r="Z556" s="4"/>
      <c r="AA556" s="4"/>
      <c r="AB556" s="395"/>
      <c r="AC556" s="213"/>
      <c r="AD556" s="395"/>
      <c r="AE556" s="409"/>
      <c r="AF556" s="4"/>
      <c r="AG556" s="4"/>
      <c r="AH556" s="4"/>
      <c r="AI556" s="212"/>
      <c r="AJ556" s="4"/>
      <c r="AK556" s="4"/>
      <c r="AL556" s="4"/>
      <c r="AM556" s="4"/>
      <c r="AN556" s="4"/>
      <c r="AO556" s="4"/>
      <c r="AP556" s="4"/>
      <c r="AQ556" s="4"/>
      <c r="AR556" s="4"/>
      <c r="AS556" s="4"/>
    </row>
    <row r="557" spans="1:45" ht="12.75" customHeight="1" x14ac:dyDescent="0.25">
      <c r="A557" s="4"/>
      <c r="B557" s="4"/>
      <c r="C557" s="212"/>
      <c r="D557" s="212"/>
      <c r="E557" s="212"/>
      <c r="F557" s="212"/>
      <c r="G557" s="212"/>
      <c r="H557" s="212"/>
      <c r="I557" s="212"/>
      <c r="J557" s="212"/>
      <c r="K557" s="487"/>
      <c r="L557" s="4"/>
      <c r="M557" s="4"/>
      <c r="N557" s="4"/>
      <c r="O557" s="4"/>
      <c r="P557" s="4"/>
      <c r="Q557" s="212"/>
      <c r="R557" s="395"/>
      <c r="S557" s="4"/>
      <c r="T557" s="4"/>
      <c r="U557" s="212"/>
      <c r="V557" s="212"/>
      <c r="W557" s="212"/>
      <c r="X557" s="4"/>
      <c r="Y557" s="4"/>
      <c r="Z557" s="4"/>
      <c r="AA557" s="4"/>
      <c r="AB557" s="395"/>
      <c r="AC557" s="213"/>
      <c r="AD557" s="395"/>
      <c r="AE557" s="409"/>
      <c r="AF557" s="4"/>
      <c r="AG557" s="4"/>
      <c r="AH557" s="4"/>
      <c r="AI557" s="212"/>
      <c r="AJ557" s="4"/>
      <c r="AK557" s="4"/>
      <c r="AL557" s="4"/>
      <c r="AM557" s="4"/>
      <c r="AN557" s="4"/>
      <c r="AO557" s="4"/>
      <c r="AP557" s="4"/>
      <c r="AQ557" s="4"/>
      <c r="AR557" s="4"/>
      <c r="AS557" s="4"/>
    </row>
    <row r="558" spans="1:45" ht="12.75" customHeight="1" x14ac:dyDescent="0.25">
      <c r="A558" s="4"/>
      <c r="B558" s="4"/>
      <c r="C558" s="212"/>
      <c r="D558" s="212"/>
      <c r="E558" s="212"/>
      <c r="F558" s="212"/>
      <c r="G558" s="212"/>
      <c r="H558" s="212"/>
      <c r="I558" s="212"/>
      <c r="J558" s="212"/>
      <c r="K558" s="487"/>
      <c r="L558" s="4"/>
      <c r="M558" s="4"/>
      <c r="N558" s="4"/>
      <c r="O558" s="4"/>
      <c r="P558" s="4"/>
      <c r="Q558" s="212"/>
      <c r="R558" s="395"/>
      <c r="S558" s="4"/>
      <c r="T558" s="4"/>
      <c r="U558" s="212"/>
      <c r="V558" s="212"/>
      <c r="W558" s="212"/>
      <c r="X558" s="4"/>
      <c r="Y558" s="4"/>
      <c r="Z558" s="4"/>
      <c r="AA558" s="4"/>
      <c r="AB558" s="395"/>
      <c r="AC558" s="213"/>
      <c r="AD558" s="395"/>
      <c r="AE558" s="409"/>
      <c r="AF558" s="4"/>
      <c r="AG558" s="4"/>
      <c r="AH558" s="4"/>
      <c r="AI558" s="212"/>
      <c r="AJ558" s="4"/>
      <c r="AK558" s="4"/>
      <c r="AL558" s="4"/>
      <c r="AM558" s="4"/>
      <c r="AN558" s="4"/>
      <c r="AO558" s="4"/>
      <c r="AP558" s="4"/>
      <c r="AQ558" s="4"/>
      <c r="AR558" s="4"/>
      <c r="AS558" s="4"/>
    </row>
    <row r="559" spans="1:45" ht="12.75" customHeight="1" x14ac:dyDescent="0.25">
      <c r="A559" s="4"/>
      <c r="B559" s="4"/>
      <c r="C559" s="212"/>
      <c r="D559" s="212"/>
      <c r="E559" s="212"/>
      <c r="F559" s="212"/>
      <c r="G559" s="212"/>
      <c r="H559" s="212"/>
      <c r="I559" s="212"/>
      <c r="J559" s="212"/>
      <c r="K559" s="487"/>
      <c r="L559" s="4"/>
      <c r="M559" s="4"/>
      <c r="N559" s="4"/>
      <c r="O559" s="4"/>
      <c r="P559" s="4"/>
      <c r="Q559" s="212"/>
      <c r="R559" s="395"/>
      <c r="S559" s="4"/>
      <c r="T559" s="4"/>
      <c r="U559" s="212"/>
      <c r="V559" s="212"/>
      <c r="W559" s="212"/>
      <c r="X559" s="4"/>
      <c r="Y559" s="4"/>
      <c r="Z559" s="4"/>
      <c r="AA559" s="4"/>
      <c r="AB559" s="395"/>
      <c r="AC559" s="213"/>
      <c r="AD559" s="395"/>
      <c r="AE559" s="409"/>
      <c r="AF559" s="4"/>
      <c r="AG559" s="4"/>
      <c r="AH559" s="4"/>
      <c r="AI559" s="212"/>
      <c r="AJ559" s="4"/>
      <c r="AK559" s="4"/>
      <c r="AL559" s="4"/>
      <c r="AM559" s="4"/>
      <c r="AN559" s="4"/>
      <c r="AO559" s="4"/>
      <c r="AP559" s="4"/>
      <c r="AQ559" s="4"/>
      <c r="AR559" s="4"/>
      <c r="AS559" s="4"/>
    </row>
    <row r="560" spans="1:45" ht="12.75" customHeight="1" x14ac:dyDescent="0.25">
      <c r="A560" s="4"/>
      <c r="B560" s="4"/>
      <c r="C560" s="212"/>
      <c r="D560" s="212"/>
      <c r="E560" s="212"/>
      <c r="F560" s="212"/>
      <c r="G560" s="212"/>
      <c r="H560" s="212"/>
      <c r="I560" s="212"/>
      <c r="J560" s="212"/>
      <c r="K560" s="487"/>
      <c r="L560" s="4"/>
      <c r="M560" s="4"/>
      <c r="N560" s="4"/>
      <c r="O560" s="4"/>
      <c r="P560" s="4"/>
      <c r="Q560" s="212"/>
      <c r="R560" s="395"/>
      <c r="S560" s="4"/>
      <c r="T560" s="4"/>
      <c r="U560" s="212"/>
      <c r="V560" s="212"/>
      <c r="W560" s="212"/>
      <c r="X560" s="4"/>
      <c r="Y560" s="4"/>
      <c r="Z560" s="4"/>
      <c r="AA560" s="4"/>
      <c r="AB560" s="395"/>
      <c r="AC560" s="213"/>
      <c r="AD560" s="395"/>
      <c r="AE560" s="409"/>
      <c r="AF560" s="4"/>
      <c r="AG560" s="4"/>
      <c r="AH560" s="4"/>
      <c r="AI560" s="212"/>
      <c r="AJ560" s="4"/>
      <c r="AK560" s="4"/>
      <c r="AL560" s="4"/>
      <c r="AM560" s="4"/>
      <c r="AN560" s="4"/>
      <c r="AO560" s="4"/>
      <c r="AP560" s="4"/>
      <c r="AQ560" s="4"/>
      <c r="AR560" s="4"/>
      <c r="AS560" s="4"/>
    </row>
    <row r="561" spans="1:45" ht="12.75" customHeight="1" x14ac:dyDescent="0.25">
      <c r="A561" s="4"/>
      <c r="B561" s="4"/>
      <c r="C561" s="212"/>
      <c r="D561" s="212"/>
      <c r="E561" s="212"/>
      <c r="F561" s="212"/>
      <c r="G561" s="212"/>
      <c r="H561" s="212"/>
      <c r="I561" s="212"/>
      <c r="J561" s="212"/>
      <c r="K561" s="487"/>
      <c r="L561" s="4"/>
      <c r="M561" s="4"/>
      <c r="N561" s="4"/>
      <c r="O561" s="4"/>
      <c r="P561" s="4"/>
      <c r="Q561" s="212"/>
      <c r="R561" s="395"/>
      <c r="S561" s="4"/>
      <c r="T561" s="4"/>
      <c r="U561" s="212"/>
      <c r="V561" s="212"/>
      <c r="W561" s="212"/>
      <c r="X561" s="4"/>
      <c r="Y561" s="4"/>
      <c r="Z561" s="4"/>
      <c r="AA561" s="4"/>
      <c r="AB561" s="395"/>
      <c r="AC561" s="213"/>
      <c r="AD561" s="395"/>
      <c r="AE561" s="409"/>
      <c r="AF561" s="4"/>
      <c r="AG561" s="4"/>
      <c r="AH561" s="4"/>
      <c r="AI561" s="212"/>
      <c r="AJ561" s="4"/>
      <c r="AK561" s="4"/>
      <c r="AL561" s="4"/>
      <c r="AM561" s="4"/>
      <c r="AN561" s="4"/>
      <c r="AO561" s="4"/>
      <c r="AP561" s="4"/>
      <c r="AQ561" s="4"/>
      <c r="AR561" s="4"/>
      <c r="AS561" s="4"/>
    </row>
    <row r="562" spans="1:45" ht="12.75" customHeight="1" x14ac:dyDescent="0.25">
      <c r="A562" s="4"/>
      <c r="B562" s="4"/>
      <c r="C562" s="212"/>
      <c r="D562" s="212"/>
      <c r="E562" s="212"/>
      <c r="F562" s="212"/>
      <c r="G562" s="212"/>
      <c r="H562" s="212"/>
      <c r="I562" s="212"/>
      <c r="J562" s="212"/>
      <c r="K562" s="487"/>
      <c r="L562" s="4"/>
      <c r="M562" s="4"/>
      <c r="N562" s="4"/>
      <c r="O562" s="4"/>
      <c r="P562" s="4"/>
      <c r="Q562" s="212"/>
      <c r="R562" s="395"/>
      <c r="S562" s="4"/>
      <c r="T562" s="4"/>
      <c r="U562" s="212"/>
      <c r="V562" s="212"/>
      <c r="W562" s="212"/>
      <c r="X562" s="4"/>
      <c r="Y562" s="4"/>
      <c r="Z562" s="4"/>
      <c r="AA562" s="4"/>
      <c r="AB562" s="395"/>
      <c r="AC562" s="213"/>
      <c r="AD562" s="395"/>
      <c r="AE562" s="409"/>
      <c r="AF562" s="4"/>
      <c r="AG562" s="4"/>
      <c r="AH562" s="4"/>
      <c r="AI562" s="212"/>
      <c r="AJ562" s="4"/>
      <c r="AK562" s="4"/>
      <c r="AL562" s="4"/>
      <c r="AM562" s="4"/>
      <c r="AN562" s="4"/>
      <c r="AO562" s="4"/>
      <c r="AP562" s="4"/>
      <c r="AQ562" s="4"/>
      <c r="AR562" s="4"/>
      <c r="AS562" s="4"/>
    </row>
    <row r="563" spans="1:45" ht="12.75" customHeight="1" x14ac:dyDescent="0.25">
      <c r="A563" s="4"/>
      <c r="B563" s="4"/>
      <c r="C563" s="212"/>
      <c r="D563" s="212"/>
      <c r="E563" s="212"/>
      <c r="F563" s="212"/>
      <c r="G563" s="212"/>
      <c r="H563" s="212"/>
      <c r="I563" s="212"/>
      <c r="J563" s="212"/>
      <c r="K563" s="487"/>
      <c r="L563" s="4"/>
      <c r="M563" s="4"/>
      <c r="N563" s="4"/>
      <c r="O563" s="4"/>
      <c r="P563" s="4"/>
      <c r="Q563" s="212"/>
      <c r="R563" s="395"/>
      <c r="S563" s="4"/>
      <c r="T563" s="4"/>
      <c r="U563" s="212"/>
      <c r="V563" s="212"/>
      <c r="W563" s="212"/>
      <c r="X563" s="4"/>
      <c r="Y563" s="4"/>
      <c r="Z563" s="4"/>
      <c r="AA563" s="4"/>
      <c r="AB563" s="395"/>
      <c r="AC563" s="213"/>
      <c r="AD563" s="395"/>
      <c r="AE563" s="409"/>
      <c r="AF563" s="4"/>
      <c r="AG563" s="4"/>
      <c r="AH563" s="4"/>
      <c r="AI563" s="212"/>
      <c r="AJ563" s="4"/>
      <c r="AK563" s="4"/>
      <c r="AL563" s="4"/>
      <c r="AM563" s="4"/>
      <c r="AN563" s="4"/>
      <c r="AO563" s="4"/>
      <c r="AP563" s="4"/>
      <c r="AQ563" s="4"/>
      <c r="AR563" s="4"/>
      <c r="AS563" s="4"/>
    </row>
    <row r="564" spans="1:45" ht="12.75" customHeight="1" x14ac:dyDescent="0.25">
      <c r="A564" s="4"/>
      <c r="B564" s="4"/>
      <c r="C564" s="212"/>
      <c r="D564" s="212"/>
      <c r="E564" s="212"/>
      <c r="F564" s="212"/>
      <c r="G564" s="212"/>
      <c r="H564" s="212"/>
      <c r="I564" s="212"/>
      <c r="J564" s="212"/>
      <c r="K564" s="487"/>
      <c r="L564" s="4"/>
      <c r="M564" s="4"/>
      <c r="N564" s="4"/>
      <c r="O564" s="4"/>
      <c r="P564" s="4"/>
      <c r="Q564" s="212"/>
      <c r="R564" s="395"/>
      <c r="S564" s="4"/>
      <c r="T564" s="4"/>
      <c r="U564" s="212"/>
      <c r="V564" s="212"/>
      <c r="W564" s="212"/>
      <c r="X564" s="4"/>
      <c r="Y564" s="4"/>
      <c r="Z564" s="4"/>
      <c r="AA564" s="4"/>
      <c r="AB564" s="395"/>
      <c r="AC564" s="213"/>
      <c r="AD564" s="395"/>
      <c r="AE564" s="409"/>
      <c r="AF564" s="4"/>
      <c r="AG564" s="4"/>
      <c r="AH564" s="4"/>
      <c r="AI564" s="212"/>
      <c r="AJ564" s="4"/>
      <c r="AK564" s="4"/>
      <c r="AL564" s="4"/>
      <c r="AM564" s="4"/>
      <c r="AN564" s="4"/>
      <c r="AO564" s="4"/>
      <c r="AP564" s="4"/>
      <c r="AQ564" s="4"/>
      <c r="AR564" s="4"/>
      <c r="AS564" s="4"/>
    </row>
    <row r="565" spans="1:45" ht="12.75" customHeight="1" x14ac:dyDescent="0.25">
      <c r="A565" s="4"/>
      <c r="B565" s="4"/>
      <c r="C565" s="212"/>
      <c r="D565" s="212"/>
      <c r="E565" s="212"/>
      <c r="F565" s="212"/>
      <c r="G565" s="212"/>
      <c r="H565" s="212"/>
      <c r="I565" s="212"/>
      <c r="J565" s="212"/>
      <c r="K565" s="487"/>
      <c r="L565" s="4"/>
      <c r="M565" s="4"/>
      <c r="N565" s="4"/>
      <c r="O565" s="4"/>
      <c r="P565" s="4"/>
      <c r="Q565" s="212"/>
      <c r="R565" s="395"/>
      <c r="S565" s="4"/>
      <c r="T565" s="4"/>
      <c r="U565" s="212"/>
      <c r="V565" s="212"/>
      <c r="W565" s="212"/>
      <c r="X565" s="4"/>
      <c r="Y565" s="4"/>
      <c r="Z565" s="4"/>
      <c r="AA565" s="4"/>
      <c r="AB565" s="395"/>
      <c r="AC565" s="213"/>
      <c r="AD565" s="395"/>
      <c r="AE565" s="409"/>
      <c r="AF565" s="4"/>
      <c r="AG565" s="4"/>
      <c r="AH565" s="4"/>
      <c r="AI565" s="212"/>
      <c r="AJ565" s="4"/>
      <c r="AK565" s="4"/>
      <c r="AL565" s="4"/>
      <c r="AM565" s="4"/>
      <c r="AN565" s="4"/>
      <c r="AO565" s="4"/>
      <c r="AP565" s="4"/>
      <c r="AQ565" s="4"/>
      <c r="AR565" s="4"/>
      <c r="AS565" s="4"/>
    </row>
    <row r="566" spans="1:45" ht="12.75" customHeight="1" x14ac:dyDescent="0.25">
      <c r="A566" s="4"/>
      <c r="B566" s="4"/>
      <c r="C566" s="212"/>
      <c r="D566" s="212"/>
      <c r="E566" s="212"/>
      <c r="F566" s="212"/>
      <c r="G566" s="212"/>
      <c r="H566" s="212"/>
      <c r="I566" s="212"/>
      <c r="J566" s="212"/>
      <c r="K566" s="487"/>
      <c r="L566" s="4"/>
      <c r="M566" s="4"/>
      <c r="N566" s="4"/>
      <c r="O566" s="4"/>
      <c r="P566" s="4"/>
      <c r="Q566" s="212"/>
      <c r="R566" s="395"/>
      <c r="S566" s="4"/>
      <c r="T566" s="4"/>
      <c r="U566" s="212"/>
      <c r="V566" s="212"/>
      <c r="W566" s="212"/>
      <c r="X566" s="4"/>
      <c r="Y566" s="4"/>
      <c r="Z566" s="4"/>
      <c r="AA566" s="4"/>
      <c r="AB566" s="395"/>
      <c r="AC566" s="213"/>
      <c r="AD566" s="395"/>
      <c r="AE566" s="409"/>
      <c r="AF566" s="4"/>
      <c r="AG566" s="4"/>
      <c r="AH566" s="4"/>
      <c r="AI566" s="212"/>
      <c r="AJ566" s="4"/>
      <c r="AK566" s="4"/>
      <c r="AL566" s="4"/>
      <c r="AM566" s="4"/>
      <c r="AN566" s="4"/>
      <c r="AO566" s="4"/>
      <c r="AP566" s="4"/>
      <c r="AQ566" s="4"/>
      <c r="AR566" s="4"/>
      <c r="AS566" s="4"/>
    </row>
    <row r="567" spans="1:45" ht="12.75" customHeight="1" x14ac:dyDescent="0.25">
      <c r="A567" s="4"/>
      <c r="B567" s="4"/>
      <c r="C567" s="212"/>
      <c r="D567" s="212"/>
      <c r="E567" s="212"/>
      <c r="F567" s="212"/>
      <c r="G567" s="212"/>
      <c r="H567" s="212"/>
      <c r="I567" s="212"/>
      <c r="J567" s="212"/>
      <c r="K567" s="487"/>
      <c r="L567" s="4"/>
      <c r="M567" s="4"/>
      <c r="N567" s="4"/>
      <c r="O567" s="4"/>
      <c r="P567" s="4"/>
      <c r="Q567" s="212"/>
      <c r="R567" s="395"/>
      <c r="S567" s="4"/>
      <c r="T567" s="4"/>
      <c r="U567" s="212"/>
      <c r="V567" s="212"/>
      <c r="W567" s="212"/>
      <c r="X567" s="4"/>
      <c r="Y567" s="4"/>
      <c r="Z567" s="4"/>
      <c r="AA567" s="4"/>
      <c r="AB567" s="395"/>
      <c r="AC567" s="213"/>
      <c r="AD567" s="395"/>
      <c r="AE567" s="409"/>
      <c r="AF567" s="4"/>
      <c r="AG567" s="4"/>
      <c r="AH567" s="4"/>
      <c r="AI567" s="212"/>
      <c r="AJ567" s="4"/>
      <c r="AK567" s="4"/>
      <c r="AL567" s="4"/>
      <c r="AM567" s="4"/>
      <c r="AN567" s="4"/>
      <c r="AO567" s="4"/>
      <c r="AP567" s="4"/>
      <c r="AQ567" s="4"/>
      <c r="AR567" s="4"/>
      <c r="AS567" s="4"/>
    </row>
    <row r="568" spans="1:45" ht="12.75" customHeight="1" x14ac:dyDescent="0.25">
      <c r="A568" s="4"/>
      <c r="B568" s="4"/>
      <c r="C568" s="212"/>
      <c r="D568" s="212"/>
      <c r="E568" s="212"/>
      <c r="F568" s="212"/>
      <c r="G568" s="212"/>
      <c r="H568" s="212"/>
      <c r="I568" s="212"/>
      <c r="J568" s="212"/>
      <c r="K568" s="487"/>
      <c r="L568" s="4"/>
      <c r="M568" s="4"/>
      <c r="N568" s="4"/>
      <c r="O568" s="4"/>
      <c r="P568" s="4"/>
      <c r="Q568" s="212"/>
      <c r="R568" s="395"/>
      <c r="S568" s="4"/>
      <c r="T568" s="4"/>
      <c r="U568" s="212"/>
      <c r="V568" s="212"/>
      <c r="W568" s="212"/>
      <c r="X568" s="4"/>
      <c r="Y568" s="4"/>
      <c r="Z568" s="4"/>
      <c r="AA568" s="4"/>
      <c r="AB568" s="395"/>
      <c r="AC568" s="213"/>
      <c r="AD568" s="395"/>
      <c r="AE568" s="409"/>
      <c r="AF568" s="4"/>
      <c r="AG568" s="4"/>
      <c r="AH568" s="4"/>
      <c r="AI568" s="212"/>
      <c r="AJ568" s="4"/>
      <c r="AK568" s="4"/>
      <c r="AL568" s="4"/>
      <c r="AM568" s="4"/>
      <c r="AN568" s="4"/>
      <c r="AO568" s="4"/>
      <c r="AP568" s="4"/>
      <c r="AQ568" s="4"/>
      <c r="AR568" s="4"/>
      <c r="AS568" s="4"/>
    </row>
    <row r="569" spans="1:45" ht="12.75" customHeight="1" x14ac:dyDescent="0.25">
      <c r="A569" s="4"/>
      <c r="B569" s="4"/>
      <c r="C569" s="212"/>
      <c r="D569" s="212"/>
      <c r="E569" s="212"/>
      <c r="F569" s="212"/>
      <c r="G569" s="212"/>
      <c r="H569" s="212"/>
      <c r="I569" s="212"/>
      <c r="J569" s="212"/>
      <c r="K569" s="487"/>
      <c r="L569" s="4"/>
      <c r="M569" s="4"/>
      <c r="N569" s="4"/>
      <c r="O569" s="4"/>
      <c r="P569" s="4"/>
      <c r="Q569" s="212"/>
      <c r="R569" s="395"/>
      <c r="S569" s="4"/>
      <c r="T569" s="4"/>
      <c r="U569" s="212"/>
      <c r="V569" s="212"/>
      <c r="W569" s="212"/>
      <c r="X569" s="4"/>
      <c r="Y569" s="4"/>
      <c r="Z569" s="4"/>
      <c r="AA569" s="4"/>
      <c r="AB569" s="395"/>
      <c r="AC569" s="213"/>
      <c r="AD569" s="395"/>
      <c r="AE569" s="409"/>
      <c r="AF569" s="4"/>
      <c r="AG569" s="4"/>
      <c r="AH569" s="4"/>
      <c r="AI569" s="212"/>
      <c r="AJ569" s="4"/>
      <c r="AK569" s="4"/>
      <c r="AL569" s="4"/>
      <c r="AM569" s="4"/>
      <c r="AN569" s="4"/>
      <c r="AO569" s="4"/>
      <c r="AP569" s="4"/>
      <c r="AQ569" s="4"/>
      <c r="AR569" s="4"/>
      <c r="AS569" s="4"/>
    </row>
    <row r="570" spans="1:45" ht="12.75" customHeight="1" x14ac:dyDescent="0.25">
      <c r="A570" s="4"/>
      <c r="B570" s="4"/>
      <c r="C570" s="212"/>
      <c r="D570" s="212"/>
      <c r="E570" s="212"/>
      <c r="F570" s="212"/>
      <c r="G570" s="212"/>
      <c r="H570" s="212"/>
      <c r="I570" s="212"/>
      <c r="J570" s="212"/>
      <c r="K570" s="487"/>
      <c r="L570" s="4"/>
      <c r="M570" s="4"/>
      <c r="N570" s="4"/>
      <c r="O570" s="4"/>
      <c r="P570" s="4"/>
      <c r="Q570" s="212"/>
      <c r="R570" s="395"/>
      <c r="S570" s="4"/>
      <c r="T570" s="4"/>
      <c r="U570" s="212"/>
      <c r="V570" s="212"/>
      <c r="W570" s="212"/>
      <c r="X570" s="4"/>
      <c r="Y570" s="4"/>
      <c r="Z570" s="4"/>
      <c r="AA570" s="4"/>
      <c r="AB570" s="395"/>
      <c r="AC570" s="213"/>
      <c r="AD570" s="395"/>
      <c r="AE570" s="409"/>
      <c r="AF570" s="4"/>
      <c r="AG570" s="4"/>
      <c r="AH570" s="4"/>
      <c r="AI570" s="212"/>
      <c r="AJ570" s="4"/>
      <c r="AK570" s="4"/>
      <c r="AL570" s="4"/>
      <c r="AM570" s="4"/>
      <c r="AN570" s="4"/>
      <c r="AO570" s="4"/>
      <c r="AP570" s="4"/>
      <c r="AQ570" s="4"/>
      <c r="AR570" s="4"/>
      <c r="AS570" s="4"/>
    </row>
    <row r="571" spans="1:45" ht="12.75" customHeight="1" x14ac:dyDescent="0.25">
      <c r="A571" s="4"/>
      <c r="B571" s="4"/>
      <c r="C571" s="212"/>
      <c r="D571" s="212"/>
      <c r="E571" s="212"/>
      <c r="F571" s="212"/>
      <c r="G571" s="212"/>
      <c r="H571" s="212"/>
      <c r="I571" s="212"/>
      <c r="J571" s="212"/>
      <c r="K571" s="487"/>
      <c r="L571" s="4"/>
      <c r="M571" s="4"/>
      <c r="N571" s="4"/>
      <c r="O571" s="4"/>
      <c r="P571" s="4"/>
      <c r="Q571" s="212"/>
      <c r="R571" s="395"/>
      <c r="S571" s="4"/>
      <c r="T571" s="4"/>
      <c r="U571" s="212"/>
      <c r="V571" s="212"/>
      <c r="W571" s="212"/>
      <c r="X571" s="4"/>
      <c r="Y571" s="4"/>
      <c r="Z571" s="4"/>
      <c r="AA571" s="4"/>
      <c r="AB571" s="395"/>
      <c r="AC571" s="213"/>
      <c r="AD571" s="395"/>
      <c r="AE571" s="409"/>
      <c r="AF571" s="4"/>
      <c r="AG571" s="4"/>
      <c r="AH571" s="4"/>
      <c r="AI571" s="212"/>
      <c r="AJ571" s="4"/>
      <c r="AK571" s="4"/>
      <c r="AL571" s="4"/>
      <c r="AM571" s="4"/>
      <c r="AN571" s="4"/>
      <c r="AO571" s="4"/>
      <c r="AP571" s="4"/>
      <c r="AQ571" s="4"/>
      <c r="AR571" s="4"/>
      <c r="AS571" s="4"/>
    </row>
    <row r="572" spans="1:45" ht="12.75" customHeight="1" x14ac:dyDescent="0.25">
      <c r="A572" s="4"/>
      <c r="B572" s="4"/>
      <c r="C572" s="212"/>
      <c r="D572" s="212"/>
      <c r="E572" s="212"/>
      <c r="F572" s="212"/>
      <c r="G572" s="212"/>
      <c r="H572" s="212"/>
      <c r="I572" s="212"/>
      <c r="J572" s="212"/>
      <c r="K572" s="487"/>
      <c r="L572" s="4"/>
      <c r="M572" s="4"/>
      <c r="N572" s="4"/>
      <c r="O572" s="4"/>
      <c r="P572" s="4"/>
      <c r="Q572" s="212"/>
      <c r="R572" s="395"/>
      <c r="S572" s="4"/>
      <c r="T572" s="4"/>
      <c r="U572" s="212"/>
      <c r="V572" s="212"/>
      <c r="W572" s="212"/>
      <c r="X572" s="4"/>
      <c r="Y572" s="4"/>
      <c r="Z572" s="4"/>
      <c r="AA572" s="4"/>
      <c r="AB572" s="395"/>
      <c r="AC572" s="213"/>
      <c r="AD572" s="395"/>
      <c r="AE572" s="409"/>
      <c r="AF572" s="4"/>
      <c r="AG572" s="4"/>
      <c r="AH572" s="4"/>
      <c r="AI572" s="212"/>
      <c r="AJ572" s="4"/>
      <c r="AK572" s="4"/>
      <c r="AL572" s="4"/>
      <c r="AM572" s="4"/>
      <c r="AN572" s="4"/>
      <c r="AO572" s="4"/>
      <c r="AP572" s="4"/>
      <c r="AQ572" s="4"/>
      <c r="AR572" s="4"/>
      <c r="AS572" s="4"/>
    </row>
    <row r="573" spans="1:45" ht="12.75" customHeight="1" x14ac:dyDescent="0.25">
      <c r="A573" s="4"/>
      <c r="B573" s="4"/>
      <c r="C573" s="212"/>
      <c r="D573" s="212"/>
      <c r="E573" s="212"/>
      <c r="F573" s="212"/>
      <c r="G573" s="212"/>
      <c r="H573" s="212"/>
      <c r="I573" s="212"/>
      <c r="J573" s="212"/>
      <c r="K573" s="487"/>
      <c r="L573" s="4"/>
      <c r="M573" s="4"/>
      <c r="N573" s="4"/>
      <c r="O573" s="4"/>
      <c r="P573" s="4"/>
      <c r="Q573" s="212"/>
      <c r="R573" s="395"/>
      <c r="S573" s="4"/>
      <c r="T573" s="4"/>
      <c r="U573" s="212"/>
      <c r="V573" s="212"/>
      <c r="W573" s="212"/>
      <c r="X573" s="4"/>
      <c r="Y573" s="4"/>
      <c r="Z573" s="4"/>
      <c r="AA573" s="4"/>
      <c r="AB573" s="395"/>
      <c r="AC573" s="213"/>
      <c r="AD573" s="395"/>
      <c r="AE573" s="409"/>
      <c r="AF573" s="4"/>
      <c r="AG573" s="4"/>
      <c r="AH573" s="4"/>
      <c r="AI573" s="212"/>
      <c r="AJ573" s="4"/>
      <c r="AK573" s="4"/>
      <c r="AL573" s="4"/>
      <c r="AM573" s="4"/>
      <c r="AN573" s="4"/>
      <c r="AO573" s="4"/>
      <c r="AP573" s="4"/>
      <c r="AQ573" s="4"/>
      <c r="AR573" s="4"/>
      <c r="AS573" s="4"/>
    </row>
    <row r="574" spans="1:45" ht="12.75" customHeight="1" x14ac:dyDescent="0.25">
      <c r="A574" s="4"/>
      <c r="B574" s="4"/>
      <c r="C574" s="212"/>
      <c r="D574" s="212"/>
      <c r="E574" s="212"/>
      <c r="F574" s="212"/>
      <c r="G574" s="212"/>
      <c r="H574" s="212"/>
      <c r="I574" s="212"/>
      <c r="J574" s="212"/>
      <c r="K574" s="487"/>
      <c r="L574" s="4"/>
      <c r="M574" s="4"/>
      <c r="N574" s="4"/>
      <c r="O574" s="4"/>
      <c r="P574" s="4"/>
      <c r="Q574" s="212"/>
      <c r="R574" s="395"/>
      <c r="S574" s="4"/>
      <c r="T574" s="4"/>
      <c r="U574" s="212"/>
      <c r="V574" s="212"/>
      <c r="W574" s="212"/>
      <c r="X574" s="4"/>
      <c r="Y574" s="4"/>
      <c r="Z574" s="4"/>
      <c r="AA574" s="4"/>
      <c r="AB574" s="395"/>
      <c r="AC574" s="213"/>
      <c r="AD574" s="395"/>
      <c r="AE574" s="409"/>
      <c r="AF574" s="4"/>
      <c r="AG574" s="4"/>
      <c r="AH574" s="4"/>
      <c r="AI574" s="212"/>
      <c r="AJ574" s="4"/>
      <c r="AK574" s="4"/>
      <c r="AL574" s="4"/>
      <c r="AM574" s="4"/>
      <c r="AN574" s="4"/>
      <c r="AO574" s="4"/>
      <c r="AP574" s="4"/>
      <c r="AQ574" s="4"/>
      <c r="AR574" s="4"/>
      <c r="AS574" s="4"/>
    </row>
    <row r="575" spans="1:45" ht="12.75" customHeight="1" x14ac:dyDescent="0.25">
      <c r="A575" s="4"/>
      <c r="B575" s="4"/>
      <c r="C575" s="212"/>
      <c r="D575" s="212"/>
      <c r="E575" s="212"/>
      <c r="F575" s="212"/>
      <c r="G575" s="212"/>
      <c r="H575" s="212"/>
      <c r="I575" s="212"/>
      <c r="J575" s="212"/>
      <c r="K575" s="487"/>
      <c r="L575" s="4"/>
      <c r="M575" s="4"/>
      <c r="N575" s="4"/>
      <c r="O575" s="4"/>
      <c r="P575" s="4"/>
      <c r="Q575" s="212"/>
      <c r="R575" s="395"/>
      <c r="S575" s="4"/>
      <c r="T575" s="4"/>
      <c r="U575" s="212"/>
      <c r="V575" s="212"/>
      <c r="W575" s="212"/>
      <c r="X575" s="4"/>
      <c r="Y575" s="4"/>
      <c r="Z575" s="4"/>
      <c r="AA575" s="4"/>
      <c r="AB575" s="395"/>
      <c r="AC575" s="213"/>
      <c r="AD575" s="395"/>
      <c r="AE575" s="409"/>
      <c r="AF575" s="4"/>
      <c r="AG575" s="4"/>
      <c r="AH575" s="4"/>
      <c r="AI575" s="212"/>
      <c r="AJ575" s="4"/>
      <c r="AK575" s="4"/>
      <c r="AL575" s="4"/>
      <c r="AM575" s="4"/>
      <c r="AN575" s="4"/>
      <c r="AO575" s="4"/>
      <c r="AP575" s="4"/>
      <c r="AQ575" s="4"/>
      <c r="AR575" s="4"/>
      <c r="AS575" s="4"/>
    </row>
    <row r="576" spans="1:45" ht="12.75" customHeight="1" x14ac:dyDescent="0.25">
      <c r="A576" s="4"/>
      <c r="B576" s="4"/>
      <c r="C576" s="212"/>
      <c r="D576" s="212"/>
      <c r="E576" s="212"/>
      <c r="F576" s="212"/>
      <c r="G576" s="212"/>
      <c r="H576" s="212"/>
      <c r="I576" s="212"/>
      <c r="J576" s="212"/>
      <c r="K576" s="487"/>
      <c r="L576" s="4"/>
      <c r="M576" s="4"/>
      <c r="N576" s="4"/>
      <c r="O576" s="4"/>
      <c r="P576" s="4"/>
      <c r="Q576" s="212"/>
      <c r="R576" s="395"/>
      <c r="S576" s="4"/>
      <c r="T576" s="4"/>
      <c r="U576" s="212"/>
      <c r="V576" s="212"/>
      <c r="W576" s="212"/>
      <c r="X576" s="4"/>
      <c r="Y576" s="4"/>
      <c r="Z576" s="4"/>
      <c r="AA576" s="4"/>
      <c r="AB576" s="395"/>
      <c r="AC576" s="213"/>
      <c r="AD576" s="395"/>
      <c r="AE576" s="409"/>
      <c r="AF576" s="4"/>
      <c r="AG576" s="4"/>
      <c r="AH576" s="4"/>
      <c r="AI576" s="212"/>
      <c r="AJ576" s="4"/>
      <c r="AK576" s="4"/>
      <c r="AL576" s="4"/>
      <c r="AM576" s="4"/>
      <c r="AN576" s="4"/>
      <c r="AO576" s="4"/>
      <c r="AP576" s="4"/>
      <c r="AQ576" s="4"/>
      <c r="AR576" s="4"/>
      <c r="AS576" s="4"/>
    </row>
    <row r="577" spans="1:45" ht="12.75" customHeight="1" x14ac:dyDescent="0.25">
      <c r="A577" s="4"/>
      <c r="B577" s="4"/>
      <c r="C577" s="212"/>
      <c r="D577" s="212"/>
      <c r="E577" s="212"/>
      <c r="F577" s="212"/>
      <c r="G577" s="212"/>
      <c r="H577" s="212"/>
      <c r="I577" s="212"/>
      <c r="J577" s="212"/>
      <c r="K577" s="487"/>
      <c r="L577" s="4"/>
      <c r="M577" s="4"/>
      <c r="N577" s="4"/>
      <c r="O577" s="4"/>
      <c r="P577" s="4"/>
      <c r="Q577" s="212"/>
      <c r="R577" s="395"/>
      <c r="S577" s="4"/>
      <c r="T577" s="4"/>
      <c r="U577" s="212"/>
      <c r="V577" s="212"/>
      <c r="W577" s="212"/>
      <c r="X577" s="4"/>
      <c r="Y577" s="4"/>
      <c r="Z577" s="4"/>
      <c r="AA577" s="4"/>
      <c r="AB577" s="395"/>
      <c r="AC577" s="213"/>
      <c r="AD577" s="395"/>
      <c r="AE577" s="409"/>
      <c r="AF577" s="4"/>
      <c r="AG577" s="4"/>
      <c r="AH577" s="4"/>
      <c r="AI577" s="212"/>
      <c r="AJ577" s="4"/>
      <c r="AK577" s="4"/>
      <c r="AL577" s="4"/>
      <c r="AM577" s="4"/>
      <c r="AN577" s="4"/>
      <c r="AO577" s="4"/>
      <c r="AP577" s="4"/>
      <c r="AQ577" s="4"/>
      <c r="AR577" s="4"/>
      <c r="AS577" s="4"/>
    </row>
    <row r="578" spans="1:45" ht="12.75" customHeight="1" x14ac:dyDescent="0.25">
      <c r="A578" s="4"/>
      <c r="B578" s="4"/>
      <c r="C578" s="212"/>
      <c r="D578" s="212"/>
      <c r="E578" s="212"/>
      <c r="F578" s="212"/>
      <c r="G578" s="212"/>
      <c r="H578" s="212"/>
      <c r="I578" s="212"/>
      <c r="J578" s="212"/>
      <c r="K578" s="487"/>
      <c r="L578" s="4"/>
      <c r="M578" s="4"/>
      <c r="N578" s="4"/>
      <c r="O578" s="4"/>
      <c r="P578" s="4"/>
      <c r="Q578" s="212"/>
      <c r="R578" s="395"/>
      <c r="S578" s="4"/>
      <c r="T578" s="4"/>
      <c r="U578" s="212"/>
      <c r="V578" s="212"/>
      <c r="W578" s="212"/>
      <c r="X578" s="4"/>
      <c r="Y578" s="4"/>
      <c r="Z578" s="4"/>
      <c r="AA578" s="4"/>
      <c r="AB578" s="395"/>
      <c r="AC578" s="213"/>
      <c r="AD578" s="395"/>
      <c r="AE578" s="409"/>
      <c r="AF578" s="4"/>
      <c r="AG578" s="4"/>
      <c r="AH578" s="4"/>
      <c r="AI578" s="212"/>
      <c r="AJ578" s="4"/>
      <c r="AK578" s="4"/>
      <c r="AL578" s="4"/>
      <c r="AM578" s="4"/>
      <c r="AN578" s="4"/>
      <c r="AO578" s="4"/>
      <c r="AP578" s="4"/>
      <c r="AQ578" s="4"/>
      <c r="AR578" s="4"/>
      <c r="AS578" s="4"/>
    </row>
    <row r="579" spans="1:45" ht="12.75" customHeight="1" x14ac:dyDescent="0.25">
      <c r="A579" s="4"/>
      <c r="B579" s="4"/>
      <c r="C579" s="212"/>
      <c r="D579" s="212"/>
      <c r="E579" s="212"/>
      <c r="F579" s="212"/>
      <c r="G579" s="212"/>
      <c r="H579" s="212"/>
      <c r="I579" s="212"/>
      <c r="J579" s="212"/>
      <c r="K579" s="487"/>
      <c r="L579" s="4"/>
      <c r="M579" s="4"/>
      <c r="N579" s="4"/>
      <c r="O579" s="4"/>
      <c r="P579" s="4"/>
      <c r="Q579" s="212"/>
      <c r="R579" s="395"/>
      <c r="S579" s="4"/>
      <c r="T579" s="4"/>
      <c r="U579" s="212"/>
      <c r="V579" s="212"/>
      <c r="W579" s="212"/>
      <c r="X579" s="4"/>
      <c r="Y579" s="4"/>
      <c r="Z579" s="4"/>
      <c r="AA579" s="4"/>
      <c r="AB579" s="395"/>
      <c r="AC579" s="213"/>
      <c r="AD579" s="395"/>
      <c r="AE579" s="409"/>
      <c r="AF579" s="4"/>
      <c r="AG579" s="4"/>
      <c r="AH579" s="4"/>
      <c r="AI579" s="212"/>
      <c r="AJ579" s="4"/>
      <c r="AK579" s="4"/>
      <c r="AL579" s="4"/>
      <c r="AM579" s="4"/>
      <c r="AN579" s="4"/>
      <c r="AO579" s="4"/>
      <c r="AP579" s="4"/>
      <c r="AQ579" s="4"/>
      <c r="AR579" s="4"/>
      <c r="AS579" s="4"/>
    </row>
    <row r="580" spans="1:45" ht="12.75" customHeight="1" x14ac:dyDescent="0.25">
      <c r="A580" s="4"/>
      <c r="B580" s="4"/>
      <c r="C580" s="212"/>
      <c r="D580" s="212"/>
      <c r="E580" s="212"/>
      <c r="F580" s="212"/>
      <c r="G580" s="212"/>
      <c r="H580" s="212"/>
      <c r="I580" s="212"/>
      <c r="J580" s="212"/>
      <c r="K580" s="487"/>
      <c r="L580" s="4"/>
      <c r="M580" s="4"/>
      <c r="N580" s="4"/>
      <c r="O580" s="4"/>
      <c r="P580" s="4"/>
      <c r="Q580" s="212"/>
      <c r="R580" s="395"/>
      <c r="S580" s="4"/>
      <c r="T580" s="4"/>
      <c r="U580" s="212"/>
      <c r="V580" s="212"/>
      <c r="W580" s="212"/>
      <c r="X580" s="4"/>
      <c r="Y580" s="4"/>
      <c r="Z580" s="4"/>
      <c r="AA580" s="4"/>
      <c r="AB580" s="395"/>
      <c r="AC580" s="213"/>
      <c r="AD580" s="395"/>
      <c r="AE580" s="409"/>
      <c r="AF580" s="4"/>
      <c r="AG580" s="4"/>
      <c r="AH580" s="4"/>
      <c r="AI580" s="212"/>
      <c r="AJ580" s="4"/>
      <c r="AK580" s="4"/>
      <c r="AL580" s="4"/>
      <c r="AM580" s="4"/>
      <c r="AN580" s="4"/>
      <c r="AO580" s="4"/>
      <c r="AP580" s="4"/>
      <c r="AQ580" s="4"/>
      <c r="AR580" s="4"/>
      <c r="AS580" s="4"/>
    </row>
    <row r="581" spans="1:45" ht="12.75" customHeight="1" x14ac:dyDescent="0.25">
      <c r="A581" s="4"/>
      <c r="B581" s="4"/>
      <c r="C581" s="212"/>
      <c r="D581" s="212"/>
      <c r="E581" s="212"/>
      <c r="F581" s="212"/>
      <c r="G581" s="212"/>
      <c r="H581" s="212"/>
      <c r="I581" s="212"/>
      <c r="J581" s="212"/>
      <c r="K581" s="487"/>
      <c r="L581" s="4"/>
      <c r="M581" s="4"/>
      <c r="N581" s="4"/>
      <c r="O581" s="4"/>
      <c r="P581" s="4"/>
      <c r="Q581" s="212"/>
      <c r="R581" s="395"/>
      <c r="S581" s="4"/>
      <c r="T581" s="4"/>
      <c r="U581" s="212"/>
      <c r="V581" s="212"/>
      <c r="W581" s="212"/>
      <c r="X581" s="4"/>
      <c r="Y581" s="4"/>
      <c r="Z581" s="4"/>
      <c r="AA581" s="4"/>
      <c r="AB581" s="395"/>
      <c r="AC581" s="213"/>
      <c r="AD581" s="395"/>
      <c r="AE581" s="409"/>
      <c r="AF581" s="4"/>
      <c r="AG581" s="4"/>
      <c r="AH581" s="4"/>
      <c r="AI581" s="212"/>
      <c r="AJ581" s="4"/>
      <c r="AK581" s="4"/>
      <c r="AL581" s="4"/>
      <c r="AM581" s="4"/>
      <c r="AN581" s="4"/>
      <c r="AO581" s="4"/>
      <c r="AP581" s="4"/>
      <c r="AQ581" s="4"/>
      <c r="AR581" s="4"/>
      <c r="AS581" s="4"/>
    </row>
    <row r="582" spans="1:45" ht="12.75" customHeight="1" x14ac:dyDescent="0.25">
      <c r="A582" s="4"/>
      <c r="B582" s="4"/>
      <c r="C582" s="212"/>
      <c r="D582" s="212"/>
      <c r="E582" s="212"/>
      <c r="F582" s="212"/>
      <c r="G582" s="212"/>
      <c r="H582" s="212"/>
      <c r="I582" s="212"/>
      <c r="J582" s="212"/>
      <c r="K582" s="487"/>
      <c r="L582" s="4"/>
      <c r="M582" s="4"/>
      <c r="N582" s="4"/>
      <c r="O582" s="4"/>
      <c r="P582" s="4"/>
      <c r="Q582" s="212"/>
      <c r="R582" s="395"/>
      <c r="S582" s="4"/>
      <c r="T582" s="4"/>
      <c r="U582" s="212"/>
      <c r="V582" s="212"/>
      <c r="W582" s="212"/>
      <c r="X582" s="4"/>
      <c r="Y582" s="4"/>
      <c r="Z582" s="4"/>
      <c r="AA582" s="4"/>
      <c r="AB582" s="395"/>
      <c r="AC582" s="213"/>
      <c r="AD582" s="395"/>
      <c r="AE582" s="409"/>
      <c r="AF582" s="4"/>
      <c r="AG582" s="4"/>
      <c r="AH582" s="4"/>
      <c r="AI582" s="212"/>
      <c r="AJ582" s="4"/>
      <c r="AK582" s="4"/>
      <c r="AL582" s="4"/>
      <c r="AM582" s="4"/>
      <c r="AN582" s="4"/>
      <c r="AO582" s="4"/>
      <c r="AP582" s="4"/>
      <c r="AQ582" s="4"/>
      <c r="AR582" s="4"/>
      <c r="AS582" s="4"/>
    </row>
    <row r="583" spans="1:45" ht="12.75" customHeight="1" x14ac:dyDescent="0.25">
      <c r="A583" s="4"/>
      <c r="B583" s="4"/>
      <c r="C583" s="212"/>
      <c r="D583" s="212"/>
      <c r="E583" s="212"/>
      <c r="F583" s="212"/>
      <c r="G583" s="212"/>
      <c r="H583" s="212"/>
      <c r="I583" s="212"/>
      <c r="J583" s="212"/>
      <c r="K583" s="487"/>
      <c r="L583" s="4"/>
      <c r="M583" s="4"/>
      <c r="N583" s="4"/>
      <c r="O583" s="4"/>
      <c r="P583" s="4"/>
      <c r="Q583" s="212"/>
      <c r="R583" s="395"/>
      <c r="S583" s="4"/>
      <c r="T583" s="4"/>
      <c r="U583" s="212"/>
      <c r="V583" s="212"/>
      <c r="W583" s="212"/>
      <c r="X583" s="4"/>
      <c r="Y583" s="4"/>
      <c r="Z583" s="4"/>
      <c r="AA583" s="4"/>
      <c r="AB583" s="395"/>
      <c r="AC583" s="213"/>
      <c r="AD583" s="395"/>
      <c r="AE583" s="409"/>
      <c r="AF583" s="4"/>
      <c r="AG583" s="4"/>
      <c r="AH583" s="4"/>
      <c r="AI583" s="212"/>
      <c r="AJ583" s="4"/>
      <c r="AK583" s="4"/>
      <c r="AL583" s="4"/>
      <c r="AM583" s="4"/>
      <c r="AN583" s="4"/>
      <c r="AO583" s="4"/>
      <c r="AP583" s="4"/>
      <c r="AQ583" s="4"/>
      <c r="AR583" s="4"/>
      <c r="AS583" s="4"/>
    </row>
    <row r="584" spans="1:45" ht="12.75" customHeight="1" x14ac:dyDescent="0.25">
      <c r="A584" s="4"/>
      <c r="B584" s="4"/>
      <c r="C584" s="212"/>
      <c r="D584" s="212"/>
      <c r="E584" s="212"/>
      <c r="F584" s="212"/>
      <c r="G584" s="212"/>
      <c r="H584" s="212"/>
      <c r="I584" s="212"/>
      <c r="J584" s="212"/>
      <c r="K584" s="487"/>
      <c r="L584" s="4"/>
      <c r="M584" s="4"/>
      <c r="N584" s="4"/>
      <c r="O584" s="4"/>
      <c r="P584" s="4"/>
      <c r="Q584" s="212"/>
      <c r="R584" s="395"/>
      <c r="S584" s="4"/>
      <c r="T584" s="4"/>
      <c r="U584" s="212"/>
      <c r="V584" s="212"/>
      <c r="W584" s="212"/>
      <c r="X584" s="4"/>
      <c r="Y584" s="4"/>
      <c r="Z584" s="4"/>
      <c r="AA584" s="4"/>
      <c r="AB584" s="395"/>
      <c r="AC584" s="213"/>
      <c r="AD584" s="395"/>
      <c r="AE584" s="409"/>
      <c r="AF584" s="4"/>
      <c r="AG584" s="4"/>
      <c r="AH584" s="4"/>
      <c r="AI584" s="212"/>
      <c r="AJ584" s="4"/>
      <c r="AK584" s="4"/>
      <c r="AL584" s="4"/>
      <c r="AM584" s="4"/>
      <c r="AN584" s="4"/>
      <c r="AO584" s="4"/>
      <c r="AP584" s="4"/>
      <c r="AQ584" s="4"/>
      <c r="AR584" s="4"/>
      <c r="AS584" s="4"/>
    </row>
    <row r="585" spans="1:45" ht="12.75" customHeight="1" x14ac:dyDescent="0.25">
      <c r="A585" s="4"/>
      <c r="B585" s="4"/>
      <c r="C585" s="212"/>
      <c r="D585" s="212"/>
      <c r="E585" s="212"/>
      <c r="F585" s="212"/>
      <c r="G585" s="212"/>
      <c r="H585" s="212"/>
      <c r="I585" s="212"/>
      <c r="J585" s="212"/>
      <c r="K585" s="487"/>
      <c r="L585" s="4"/>
      <c r="M585" s="4"/>
      <c r="N585" s="4"/>
      <c r="O585" s="4"/>
      <c r="P585" s="4"/>
      <c r="Q585" s="212"/>
      <c r="R585" s="395"/>
      <c r="S585" s="4"/>
      <c r="T585" s="4"/>
      <c r="U585" s="212"/>
      <c r="V585" s="212"/>
      <c r="W585" s="212"/>
      <c r="X585" s="4"/>
      <c r="Y585" s="4"/>
      <c r="Z585" s="4"/>
      <c r="AA585" s="4"/>
      <c r="AB585" s="395"/>
      <c r="AC585" s="213"/>
      <c r="AD585" s="395"/>
      <c r="AE585" s="409"/>
      <c r="AF585" s="4"/>
      <c r="AG585" s="4"/>
      <c r="AH585" s="4"/>
      <c r="AI585" s="212"/>
      <c r="AJ585" s="4"/>
      <c r="AK585" s="4"/>
      <c r="AL585" s="4"/>
      <c r="AM585" s="4"/>
      <c r="AN585" s="4"/>
      <c r="AO585" s="4"/>
      <c r="AP585" s="4"/>
      <c r="AQ585" s="4"/>
      <c r="AR585" s="4"/>
      <c r="AS585" s="4"/>
    </row>
    <row r="586" spans="1:45" ht="12.75" customHeight="1" x14ac:dyDescent="0.25">
      <c r="A586" s="4"/>
      <c r="B586" s="4"/>
      <c r="C586" s="212"/>
      <c r="D586" s="212"/>
      <c r="E586" s="212"/>
      <c r="F586" s="212"/>
      <c r="G586" s="212"/>
      <c r="H586" s="212"/>
      <c r="I586" s="212"/>
      <c r="J586" s="212"/>
      <c r="K586" s="487"/>
      <c r="L586" s="4"/>
      <c r="M586" s="4"/>
      <c r="N586" s="4"/>
      <c r="O586" s="4"/>
      <c r="P586" s="4"/>
      <c r="Q586" s="212"/>
      <c r="R586" s="395"/>
      <c r="S586" s="4"/>
      <c r="T586" s="4"/>
      <c r="U586" s="212"/>
      <c r="V586" s="212"/>
      <c r="W586" s="212"/>
      <c r="X586" s="4"/>
      <c r="Y586" s="4"/>
      <c r="Z586" s="4"/>
      <c r="AA586" s="4"/>
      <c r="AB586" s="395"/>
      <c r="AC586" s="213"/>
      <c r="AD586" s="395"/>
      <c r="AE586" s="409"/>
      <c r="AF586" s="4"/>
      <c r="AG586" s="4"/>
      <c r="AH586" s="4"/>
      <c r="AI586" s="212"/>
      <c r="AJ586" s="4"/>
      <c r="AK586" s="4"/>
      <c r="AL586" s="4"/>
      <c r="AM586" s="4"/>
      <c r="AN586" s="4"/>
      <c r="AO586" s="4"/>
      <c r="AP586" s="4"/>
      <c r="AQ586" s="4"/>
      <c r="AR586" s="4"/>
      <c r="AS586" s="4"/>
    </row>
    <row r="587" spans="1:45" ht="12.75" customHeight="1" x14ac:dyDescent="0.25">
      <c r="A587" s="4"/>
      <c r="B587" s="4"/>
      <c r="C587" s="212"/>
      <c r="D587" s="212"/>
      <c r="E587" s="212"/>
      <c r="F587" s="212"/>
      <c r="G587" s="212"/>
      <c r="H587" s="212"/>
      <c r="I587" s="212"/>
      <c r="J587" s="212"/>
      <c r="K587" s="487"/>
      <c r="L587" s="4"/>
      <c r="M587" s="4"/>
      <c r="N587" s="4"/>
      <c r="O587" s="4"/>
      <c r="P587" s="4"/>
      <c r="Q587" s="212"/>
      <c r="R587" s="395"/>
      <c r="S587" s="4"/>
      <c r="T587" s="4"/>
      <c r="U587" s="212"/>
      <c r="V587" s="212"/>
      <c r="W587" s="212"/>
      <c r="X587" s="4"/>
      <c r="Y587" s="4"/>
      <c r="Z587" s="4"/>
      <c r="AA587" s="4"/>
      <c r="AB587" s="395"/>
      <c r="AC587" s="213"/>
      <c r="AD587" s="395"/>
      <c r="AE587" s="409"/>
      <c r="AF587" s="4"/>
      <c r="AG587" s="4"/>
      <c r="AH587" s="4"/>
      <c r="AI587" s="212"/>
      <c r="AJ587" s="4"/>
      <c r="AK587" s="4"/>
      <c r="AL587" s="4"/>
      <c r="AM587" s="4"/>
      <c r="AN587" s="4"/>
      <c r="AO587" s="4"/>
      <c r="AP587" s="4"/>
      <c r="AQ587" s="4"/>
      <c r="AR587" s="4"/>
      <c r="AS587" s="4"/>
    </row>
    <row r="588" spans="1:45" ht="12.75" customHeight="1" x14ac:dyDescent="0.25">
      <c r="A588" s="4"/>
      <c r="B588" s="4"/>
      <c r="C588" s="212"/>
      <c r="D588" s="212"/>
      <c r="E588" s="212"/>
      <c r="F588" s="212"/>
      <c r="G588" s="212"/>
      <c r="H588" s="212"/>
      <c r="I588" s="212"/>
      <c r="J588" s="212"/>
      <c r="K588" s="487"/>
      <c r="L588" s="4"/>
      <c r="M588" s="4"/>
      <c r="N588" s="4"/>
      <c r="O588" s="4"/>
      <c r="P588" s="4"/>
      <c r="Q588" s="212"/>
      <c r="R588" s="395"/>
      <c r="S588" s="4"/>
      <c r="T588" s="4"/>
      <c r="U588" s="212"/>
      <c r="V588" s="212"/>
      <c r="W588" s="212"/>
      <c r="X588" s="4"/>
      <c r="Y588" s="4"/>
      <c r="Z588" s="4"/>
      <c r="AA588" s="4"/>
      <c r="AB588" s="395"/>
      <c r="AC588" s="213"/>
      <c r="AD588" s="395"/>
      <c r="AE588" s="409"/>
      <c r="AF588" s="4"/>
      <c r="AG588" s="4"/>
      <c r="AH588" s="4"/>
      <c r="AI588" s="212"/>
      <c r="AJ588" s="4"/>
      <c r="AK588" s="4"/>
      <c r="AL588" s="4"/>
      <c r="AM588" s="4"/>
      <c r="AN588" s="4"/>
      <c r="AO588" s="4"/>
      <c r="AP588" s="4"/>
      <c r="AQ588" s="4"/>
      <c r="AR588" s="4"/>
      <c r="AS588" s="4"/>
    </row>
    <row r="589" spans="1:45" ht="12.75" customHeight="1" x14ac:dyDescent="0.25">
      <c r="A589" s="4"/>
      <c r="B589" s="4"/>
      <c r="C589" s="212"/>
      <c r="D589" s="212"/>
      <c r="E589" s="212"/>
      <c r="F589" s="212"/>
      <c r="G589" s="212"/>
      <c r="H589" s="212"/>
      <c r="I589" s="212"/>
      <c r="J589" s="212"/>
      <c r="K589" s="487"/>
      <c r="L589" s="4"/>
      <c r="M589" s="4"/>
      <c r="N589" s="4"/>
      <c r="O589" s="4"/>
      <c r="P589" s="4"/>
      <c r="Q589" s="212"/>
      <c r="R589" s="395"/>
      <c r="S589" s="4"/>
      <c r="T589" s="4"/>
      <c r="U589" s="212"/>
      <c r="V589" s="212"/>
      <c r="W589" s="212"/>
      <c r="X589" s="4"/>
      <c r="Y589" s="4"/>
      <c r="Z589" s="4"/>
      <c r="AA589" s="4"/>
      <c r="AB589" s="395"/>
      <c r="AC589" s="213"/>
      <c r="AD589" s="395"/>
      <c r="AE589" s="409"/>
      <c r="AF589" s="4"/>
      <c r="AG589" s="4"/>
      <c r="AH589" s="4"/>
      <c r="AI589" s="212"/>
      <c r="AJ589" s="4"/>
      <c r="AK589" s="4"/>
      <c r="AL589" s="4"/>
      <c r="AM589" s="4"/>
      <c r="AN589" s="4"/>
      <c r="AO589" s="4"/>
      <c r="AP589" s="4"/>
      <c r="AQ589" s="4"/>
      <c r="AR589" s="4"/>
      <c r="AS589" s="4"/>
    </row>
    <row r="590" spans="1:45" ht="12.75" customHeight="1" x14ac:dyDescent="0.25">
      <c r="A590" s="4"/>
      <c r="B590" s="4"/>
      <c r="C590" s="212"/>
      <c r="D590" s="212"/>
      <c r="E590" s="212"/>
      <c r="F590" s="212"/>
      <c r="G590" s="212"/>
      <c r="H590" s="212"/>
      <c r="I590" s="212"/>
      <c r="J590" s="212"/>
      <c r="K590" s="487"/>
      <c r="L590" s="4"/>
      <c r="M590" s="4"/>
      <c r="N590" s="4"/>
      <c r="O590" s="4"/>
      <c r="P590" s="4"/>
      <c r="Q590" s="212"/>
      <c r="R590" s="395"/>
      <c r="S590" s="4"/>
      <c r="T590" s="4"/>
      <c r="U590" s="212"/>
      <c r="V590" s="212"/>
      <c r="W590" s="212"/>
      <c r="X590" s="4"/>
      <c r="Y590" s="4"/>
      <c r="Z590" s="4"/>
      <c r="AA590" s="4"/>
      <c r="AB590" s="395"/>
      <c r="AC590" s="213"/>
      <c r="AD590" s="395"/>
      <c r="AE590" s="409"/>
      <c r="AF590" s="4"/>
      <c r="AG590" s="4"/>
      <c r="AH590" s="4"/>
      <c r="AI590" s="212"/>
      <c r="AJ590" s="4"/>
      <c r="AK590" s="4"/>
      <c r="AL590" s="4"/>
      <c r="AM590" s="4"/>
      <c r="AN590" s="4"/>
      <c r="AO590" s="4"/>
      <c r="AP590" s="4"/>
      <c r="AQ590" s="4"/>
      <c r="AR590" s="4"/>
      <c r="AS590" s="4"/>
    </row>
    <row r="591" spans="1:45" ht="12.75" customHeight="1" x14ac:dyDescent="0.25">
      <c r="A591" s="4"/>
      <c r="B591" s="4"/>
      <c r="C591" s="212"/>
      <c r="D591" s="212"/>
      <c r="E591" s="212"/>
      <c r="F591" s="212"/>
      <c r="G591" s="212"/>
      <c r="H591" s="212"/>
      <c r="I591" s="212"/>
      <c r="J591" s="212"/>
      <c r="K591" s="487"/>
      <c r="L591" s="4"/>
      <c r="M591" s="4"/>
      <c r="N591" s="4"/>
      <c r="O591" s="4"/>
      <c r="P591" s="4"/>
      <c r="Q591" s="212"/>
      <c r="R591" s="395"/>
      <c r="S591" s="4"/>
      <c r="T591" s="4"/>
      <c r="U591" s="212"/>
      <c r="V591" s="212"/>
      <c r="W591" s="212"/>
      <c r="X591" s="4"/>
      <c r="Y591" s="4"/>
      <c r="Z591" s="4"/>
      <c r="AA591" s="4"/>
      <c r="AB591" s="395"/>
      <c r="AC591" s="213"/>
      <c r="AD591" s="395"/>
      <c r="AE591" s="409"/>
      <c r="AF591" s="4"/>
      <c r="AG591" s="4"/>
      <c r="AH591" s="4"/>
      <c r="AI591" s="212"/>
      <c r="AJ591" s="4"/>
      <c r="AK591" s="4"/>
      <c r="AL591" s="4"/>
      <c r="AM591" s="4"/>
      <c r="AN591" s="4"/>
      <c r="AO591" s="4"/>
      <c r="AP591" s="4"/>
      <c r="AQ591" s="4"/>
      <c r="AR591" s="4"/>
      <c r="AS591" s="4"/>
    </row>
    <row r="592" spans="1:45" ht="12.75" customHeight="1" x14ac:dyDescent="0.25">
      <c r="A592" s="4"/>
      <c r="B592" s="4"/>
      <c r="C592" s="212"/>
      <c r="D592" s="212"/>
      <c r="E592" s="212"/>
      <c r="F592" s="212"/>
      <c r="G592" s="212"/>
      <c r="H592" s="212"/>
      <c r="I592" s="212"/>
      <c r="J592" s="212"/>
      <c r="K592" s="487"/>
      <c r="L592" s="4"/>
      <c r="M592" s="4"/>
      <c r="N592" s="4"/>
      <c r="O592" s="4"/>
      <c r="P592" s="4"/>
      <c r="Q592" s="212"/>
      <c r="R592" s="395"/>
      <c r="S592" s="4"/>
      <c r="T592" s="4"/>
      <c r="U592" s="212"/>
      <c r="V592" s="212"/>
      <c r="W592" s="212"/>
      <c r="X592" s="4"/>
      <c r="Y592" s="4"/>
      <c r="Z592" s="4"/>
      <c r="AA592" s="4"/>
      <c r="AB592" s="395"/>
      <c r="AC592" s="213"/>
      <c r="AD592" s="395"/>
      <c r="AE592" s="409"/>
      <c r="AF592" s="4"/>
      <c r="AG592" s="4"/>
      <c r="AH592" s="4"/>
      <c r="AI592" s="212"/>
      <c r="AJ592" s="4"/>
      <c r="AK592" s="4"/>
      <c r="AL592" s="4"/>
      <c r="AM592" s="4"/>
      <c r="AN592" s="4"/>
      <c r="AO592" s="4"/>
      <c r="AP592" s="4"/>
      <c r="AQ592" s="4"/>
      <c r="AR592" s="4"/>
      <c r="AS592" s="4"/>
    </row>
    <row r="593" spans="1:45" ht="12.75" customHeight="1" x14ac:dyDescent="0.25">
      <c r="A593" s="4"/>
      <c r="B593" s="4"/>
      <c r="C593" s="212"/>
      <c r="D593" s="212"/>
      <c r="E593" s="212"/>
      <c r="F593" s="212"/>
      <c r="G593" s="212"/>
      <c r="H593" s="212"/>
      <c r="I593" s="212"/>
      <c r="J593" s="212"/>
      <c r="K593" s="487"/>
      <c r="L593" s="4"/>
      <c r="M593" s="4"/>
      <c r="N593" s="4"/>
      <c r="O593" s="4"/>
      <c r="P593" s="4"/>
      <c r="Q593" s="212"/>
      <c r="R593" s="395"/>
      <c r="S593" s="4"/>
      <c r="T593" s="4"/>
      <c r="U593" s="212"/>
      <c r="V593" s="212"/>
      <c r="W593" s="212"/>
      <c r="X593" s="4"/>
      <c r="Y593" s="4"/>
      <c r="Z593" s="4"/>
      <c r="AA593" s="4"/>
      <c r="AB593" s="395"/>
      <c r="AC593" s="213"/>
      <c r="AD593" s="395"/>
      <c r="AE593" s="409"/>
      <c r="AF593" s="4"/>
      <c r="AG593" s="4"/>
      <c r="AH593" s="4"/>
      <c r="AI593" s="212"/>
      <c r="AJ593" s="4"/>
      <c r="AK593" s="4"/>
      <c r="AL593" s="4"/>
      <c r="AM593" s="4"/>
      <c r="AN593" s="4"/>
      <c r="AO593" s="4"/>
      <c r="AP593" s="4"/>
      <c r="AQ593" s="4"/>
      <c r="AR593" s="4"/>
      <c r="AS593" s="4"/>
    </row>
    <row r="594" spans="1:45" ht="12.75" customHeight="1" x14ac:dyDescent="0.25">
      <c r="A594" s="4"/>
      <c r="B594" s="4"/>
      <c r="C594" s="212"/>
      <c r="D594" s="212"/>
      <c r="E594" s="212"/>
      <c r="F594" s="212"/>
      <c r="G594" s="212"/>
      <c r="H594" s="212"/>
      <c r="I594" s="212"/>
      <c r="J594" s="212"/>
      <c r="K594" s="487"/>
      <c r="L594" s="4"/>
      <c r="M594" s="4"/>
      <c r="N594" s="4"/>
      <c r="O594" s="4"/>
      <c r="P594" s="4"/>
      <c r="Q594" s="212"/>
      <c r="R594" s="395"/>
      <c r="S594" s="4"/>
      <c r="T594" s="4"/>
      <c r="U594" s="212"/>
      <c r="V594" s="212"/>
      <c r="W594" s="212"/>
      <c r="X594" s="4"/>
      <c r="Y594" s="4"/>
      <c r="Z594" s="4"/>
      <c r="AA594" s="4"/>
      <c r="AB594" s="395"/>
      <c r="AC594" s="213"/>
      <c r="AD594" s="395"/>
      <c r="AE594" s="409"/>
      <c r="AF594" s="4"/>
      <c r="AG594" s="4"/>
      <c r="AH594" s="4"/>
      <c r="AI594" s="212"/>
      <c r="AJ594" s="4"/>
      <c r="AK594" s="4"/>
      <c r="AL594" s="4"/>
      <c r="AM594" s="4"/>
      <c r="AN594" s="4"/>
      <c r="AO594" s="4"/>
      <c r="AP594" s="4"/>
      <c r="AQ594" s="4"/>
      <c r="AR594" s="4"/>
      <c r="AS594" s="4"/>
    </row>
    <row r="595" spans="1:45" ht="12.75" customHeight="1" x14ac:dyDescent="0.25">
      <c r="A595" s="4"/>
      <c r="B595" s="4"/>
      <c r="C595" s="212"/>
      <c r="D595" s="212"/>
      <c r="E595" s="212"/>
      <c r="F595" s="212"/>
      <c r="G595" s="212"/>
      <c r="H595" s="212"/>
      <c r="I595" s="212"/>
      <c r="J595" s="212"/>
      <c r="K595" s="487"/>
      <c r="L595" s="4"/>
      <c r="M595" s="4"/>
      <c r="N595" s="4"/>
      <c r="O595" s="4"/>
      <c r="P595" s="4"/>
      <c r="Q595" s="212"/>
      <c r="R595" s="395"/>
      <c r="S595" s="4"/>
      <c r="T595" s="4"/>
      <c r="U595" s="212"/>
      <c r="V595" s="212"/>
      <c r="W595" s="212"/>
      <c r="X595" s="4"/>
      <c r="Y595" s="4"/>
      <c r="Z595" s="4"/>
      <c r="AA595" s="4"/>
      <c r="AB595" s="395"/>
      <c r="AC595" s="213"/>
      <c r="AD595" s="395"/>
      <c r="AE595" s="409"/>
      <c r="AF595" s="4"/>
      <c r="AG595" s="4"/>
      <c r="AH595" s="4"/>
      <c r="AI595" s="212"/>
      <c r="AJ595" s="4"/>
      <c r="AK595" s="4"/>
      <c r="AL595" s="4"/>
      <c r="AM595" s="4"/>
      <c r="AN595" s="4"/>
      <c r="AO595" s="4"/>
      <c r="AP595" s="4"/>
      <c r="AQ595" s="4"/>
      <c r="AR595" s="4"/>
      <c r="AS595" s="4"/>
    </row>
    <row r="596" spans="1:45" ht="12.75" customHeight="1" x14ac:dyDescent="0.25">
      <c r="A596" s="4"/>
      <c r="B596" s="4"/>
      <c r="C596" s="212"/>
      <c r="D596" s="212"/>
      <c r="E596" s="212"/>
      <c r="F596" s="212"/>
      <c r="G596" s="212"/>
      <c r="H596" s="212"/>
      <c r="I596" s="212"/>
      <c r="J596" s="212"/>
      <c r="K596" s="487"/>
      <c r="L596" s="4"/>
      <c r="M596" s="4"/>
      <c r="N596" s="4"/>
      <c r="O596" s="4"/>
      <c r="P596" s="4"/>
      <c r="Q596" s="212"/>
      <c r="R596" s="395"/>
      <c r="S596" s="4"/>
      <c r="T596" s="4"/>
      <c r="U596" s="212"/>
      <c r="V596" s="212"/>
      <c r="W596" s="212"/>
      <c r="X596" s="4"/>
      <c r="Y596" s="4"/>
      <c r="Z596" s="4"/>
      <c r="AA596" s="4"/>
      <c r="AB596" s="395"/>
      <c r="AC596" s="213"/>
      <c r="AD596" s="395"/>
      <c r="AE596" s="409"/>
      <c r="AF596" s="4"/>
      <c r="AG596" s="4"/>
      <c r="AH596" s="4"/>
      <c r="AI596" s="212"/>
      <c r="AJ596" s="4"/>
      <c r="AK596" s="4"/>
      <c r="AL596" s="4"/>
      <c r="AM596" s="4"/>
      <c r="AN596" s="4"/>
      <c r="AO596" s="4"/>
      <c r="AP596" s="4"/>
      <c r="AQ596" s="4"/>
      <c r="AR596" s="4"/>
      <c r="AS596" s="4"/>
    </row>
    <row r="597" spans="1:45" ht="12.75" customHeight="1" x14ac:dyDescent="0.25">
      <c r="A597" s="4"/>
      <c r="B597" s="4"/>
      <c r="C597" s="212"/>
      <c r="D597" s="212"/>
      <c r="E597" s="212"/>
      <c r="F597" s="212"/>
      <c r="G597" s="212"/>
      <c r="H597" s="212"/>
      <c r="I597" s="212"/>
      <c r="J597" s="212"/>
      <c r="K597" s="487"/>
      <c r="L597" s="4"/>
      <c r="M597" s="4"/>
      <c r="N597" s="4"/>
      <c r="O597" s="4"/>
      <c r="P597" s="4"/>
      <c r="Q597" s="212"/>
      <c r="R597" s="395"/>
      <c r="S597" s="4"/>
      <c r="T597" s="4"/>
      <c r="U597" s="212"/>
      <c r="V597" s="212"/>
      <c r="W597" s="212"/>
      <c r="X597" s="4"/>
      <c r="Y597" s="4"/>
      <c r="Z597" s="4"/>
      <c r="AA597" s="4"/>
      <c r="AB597" s="395"/>
      <c r="AC597" s="213"/>
      <c r="AD597" s="395"/>
      <c r="AE597" s="409"/>
      <c r="AF597" s="4"/>
      <c r="AG597" s="4"/>
      <c r="AH597" s="4"/>
      <c r="AI597" s="212"/>
      <c r="AJ597" s="4"/>
      <c r="AK597" s="4"/>
      <c r="AL597" s="4"/>
      <c r="AM597" s="4"/>
      <c r="AN597" s="4"/>
      <c r="AO597" s="4"/>
      <c r="AP597" s="4"/>
      <c r="AQ597" s="4"/>
      <c r="AR597" s="4"/>
      <c r="AS597" s="4"/>
    </row>
    <row r="598" spans="1:45" ht="12.75" customHeight="1" x14ac:dyDescent="0.25">
      <c r="A598" s="4"/>
      <c r="B598" s="4"/>
      <c r="C598" s="212"/>
      <c r="D598" s="212"/>
      <c r="E598" s="212"/>
      <c r="F598" s="212"/>
      <c r="G598" s="212"/>
      <c r="H598" s="212"/>
      <c r="I598" s="212"/>
      <c r="J598" s="212"/>
      <c r="K598" s="487"/>
      <c r="L598" s="4"/>
      <c r="M598" s="4"/>
      <c r="N598" s="4"/>
      <c r="O598" s="4"/>
      <c r="P598" s="4"/>
      <c r="Q598" s="212"/>
      <c r="R598" s="395"/>
      <c r="S598" s="4"/>
      <c r="T598" s="4"/>
      <c r="U598" s="212"/>
      <c r="V598" s="212"/>
      <c r="W598" s="212"/>
      <c r="X598" s="4"/>
      <c r="Y598" s="4"/>
      <c r="Z598" s="4"/>
      <c r="AA598" s="4"/>
      <c r="AB598" s="395"/>
      <c r="AC598" s="213"/>
      <c r="AD598" s="395"/>
      <c r="AE598" s="409"/>
      <c r="AF598" s="4"/>
      <c r="AG598" s="4"/>
      <c r="AH598" s="4"/>
      <c r="AI598" s="212"/>
      <c r="AJ598" s="4"/>
      <c r="AK598" s="4"/>
      <c r="AL598" s="4"/>
      <c r="AM598" s="4"/>
      <c r="AN598" s="4"/>
      <c r="AO598" s="4"/>
      <c r="AP598" s="4"/>
      <c r="AQ598" s="4"/>
      <c r="AR598" s="4"/>
      <c r="AS598" s="4"/>
    </row>
    <row r="599" spans="1:45" ht="12.75" customHeight="1" x14ac:dyDescent="0.25">
      <c r="A599" s="4"/>
      <c r="B599" s="4"/>
      <c r="C599" s="212"/>
      <c r="D599" s="212"/>
      <c r="E599" s="212"/>
      <c r="F599" s="212"/>
      <c r="G599" s="212"/>
      <c r="H599" s="212"/>
      <c r="I599" s="212"/>
      <c r="J599" s="212"/>
      <c r="K599" s="487"/>
      <c r="L599" s="4"/>
      <c r="M599" s="4"/>
      <c r="N599" s="4"/>
      <c r="O599" s="4"/>
      <c r="P599" s="4"/>
      <c r="Q599" s="212"/>
      <c r="R599" s="395"/>
      <c r="S599" s="4"/>
      <c r="T599" s="4"/>
      <c r="U599" s="212"/>
      <c r="V599" s="212"/>
      <c r="W599" s="212"/>
      <c r="X599" s="4"/>
      <c r="Y599" s="4"/>
      <c r="Z599" s="4"/>
      <c r="AA599" s="4"/>
      <c r="AB599" s="395"/>
      <c r="AC599" s="213"/>
      <c r="AD599" s="395"/>
      <c r="AE599" s="409"/>
      <c r="AF599" s="4"/>
      <c r="AG599" s="4"/>
      <c r="AH599" s="4"/>
      <c r="AI599" s="212"/>
      <c r="AJ599" s="4"/>
      <c r="AK599" s="4"/>
      <c r="AL599" s="4"/>
      <c r="AM599" s="4"/>
      <c r="AN599" s="4"/>
      <c r="AO599" s="4"/>
      <c r="AP599" s="4"/>
      <c r="AQ599" s="4"/>
      <c r="AR599" s="4"/>
      <c r="AS599" s="4"/>
    </row>
    <row r="600" spans="1:45" ht="12.75" customHeight="1" x14ac:dyDescent="0.25">
      <c r="A600" s="4"/>
      <c r="B600" s="4"/>
      <c r="C600" s="212"/>
      <c r="D600" s="212"/>
      <c r="E600" s="212"/>
      <c r="F600" s="212"/>
      <c r="G600" s="212"/>
      <c r="H600" s="212"/>
      <c r="I600" s="212"/>
      <c r="J600" s="212"/>
      <c r="K600" s="487"/>
      <c r="L600" s="4"/>
      <c r="M600" s="4"/>
      <c r="N600" s="4"/>
      <c r="O600" s="4"/>
      <c r="P600" s="4"/>
      <c r="Q600" s="212"/>
      <c r="R600" s="395"/>
      <c r="S600" s="4"/>
      <c r="T600" s="4"/>
      <c r="U600" s="212"/>
      <c r="V600" s="212"/>
      <c r="W600" s="212"/>
      <c r="X600" s="4"/>
      <c r="Y600" s="4"/>
      <c r="Z600" s="4"/>
      <c r="AA600" s="4"/>
      <c r="AB600" s="395"/>
      <c r="AC600" s="213"/>
      <c r="AD600" s="395"/>
      <c r="AE600" s="409"/>
      <c r="AF600" s="4"/>
      <c r="AG600" s="4"/>
      <c r="AH600" s="4"/>
      <c r="AI600" s="212"/>
      <c r="AJ600" s="4"/>
      <c r="AK600" s="4"/>
      <c r="AL600" s="4"/>
      <c r="AM600" s="4"/>
      <c r="AN600" s="4"/>
      <c r="AO600" s="4"/>
      <c r="AP600" s="4"/>
      <c r="AQ600" s="4"/>
      <c r="AR600" s="4"/>
      <c r="AS600" s="4"/>
    </row>
    <row r="601" spans="1:45" ht="12.75" customHeight="1" x14ac:dyDescent="0.25">
      <c r="A601" s="4"/>
      <c r="B601" s="4"/>
      <c r="C601" s="212"/>
      <c r="D601" s="212"/>
      <c r="E601" s="212"/>
      <c r="F601" s="212"/>
      <c r="G601" s="212"/>
      <c r="H601" s="212"/>
      <c r="I601" s="212"/>
      <c r="J601" s="212"/>
      <c r="K601" s="487"/>
      <c r="L601" s="4"/>
      <c r="M601" s="4"/>
      <c r="N601" s="4"/>
      <c r="O601" s="4"/>
      <c r="P601" s="4"/>
      <c r="Q601" s="212"/>
      <c r="R601" s="395"/>
      <c r="S601" s="4"/>
      <c r="T601" s="4"/>
      <c r="U601" s="212"/>
      <c r="V601" s="212"/>
      <c r="W601" s="212"/>
      <c r="X601" s="4"/>
      <c r="Y601" s="4"/>
      <c r="Z601" s="4"/>
      <c r="AA601" s="4"/>
      <c r="AB601" s="395"/>
      <c r="AC601" s="213"/>
      <c r="AD601" s="395"/>
      <c r="AE601" s="409"/>
      <c r="AF601" s="4"/>
      <c r="AG601" s="4"/>
      <c r="AH601" s="4"/>
      <c r="AI601" s="212"/>
      <c r="AJ601" s="4"/>
      <c r="AK601" s="4"/>
      <c r="AL601" s="4"/>
      <c r="AM601" s="4"/>
      <c r="AN601" s="4"/>
      <c r="AO601" s="4"/>
      <c r="AP601" s="4"/>
      <c r="AQ601" s="4"/>
      <c r="AR601" s="4"/>
      <c r="AS601" s="4"/>
    </row>
    <row r="602" spans="1:45" ht="12.75" customHeight="1" x14ac:dyDescent="0.25">
      <c r="A602" s="4"/>
      <c r="B602" s="4"/>
      <c r="C602" s="212"/>
      <c r="D602" s="212"/>
      <c r="E602" s="212"/>
      <c r="F602" s="212"/>
      <c r="G602" s="212"/>
      <c r="H602" s="212"/>
      <c r="I602" s="212"/>
      <c r="J602" s="212"/>
      <c r="K602" s="487"/>
      <c r="L602" s="4"/>
      <c r="M602" s="4"/>
      <c r="N602" s="4"/>
      <c r="O602" s="4"/>
      <c r="P602" s="4"/>
      <c r="Q602" s="212"/>
      <c r="R602" s="395"/>
      <c r="S602" s="4"/>
      <c r="T602" s="4"/>
      <c r="U602" s="212"/>
      <c r="V602" s="212"/>
      <c r="W602" s="212"/>
      <c r="X602" s="4"/>
      <c r="Y602" s="4"/>
      <c r="Z602" s="4"/>
      <c r="AA602" s="4"/>
      <c r="AB602" s="395"/>
      <c r="AC602" s="213"/>
      <c r="AD602" s="395"/>
      <c r="AE602" s="409"/>
      <c r="AF602" s="4"/>
      <c r="AG602" s="4"/>
      <c r="AH602" s="4"/>
      <c r="AI602" s="212"/>
      <c r="AJ602" s="4"/>
      <c r="AK602" s="4"/>
      <c r="AL602" s="4"/>
      <c r="AM602" s="4"/>
      <c r="AN602" s="4"/>
      <c r="AO602" s="4"/>
      <c r="AP602" s="4"/>
      <c r="AQ602" s="4"/>
      <c r="AR602" s="4"/>
      <c r="AS602" s="4"/>
    </row>
    <row r="603" spans="1:45" ht="12.75" customHeight="1" x14ac:dyDescent="0.25">
      <c r="A603" s="4"/>
      <c r="B603" s="4"/>
      <c r="C603" s="212"/>
      <c r="D603" s="212"/>
      <c r="E603" s="212"/>
      <c r="F603" s="212"/>
      <c r="G603" s="212"/>
      <c r="H603" s="212"/>
      <c r="I603" s="212"/>
      <c r="J603" s="212"/>
      <c r="K603" s="487"/>
      <c r="L603" s="4"/>
      <c r="M603" s="4"/>
      <c r="N603" s="4"/>
      <c r="O603" s="4"/>
      <c r="P603" s="4"/>
      <c r="Q603" s="212"/>
      <c r="R603" s="395"/>
      <c r="S603" s="4"/>
      <c r="T603" s="4"/>
      <c r="U603" s="212"/>
      <c r="V603" s="212"/>
      <c r="W603" s="212"/>
      <c r="X603" s="4"/>
      <c r="Y603" s="4"/>
      <c r="Z603" s="4"/>
      <c r="AA603" s="4"/>
      <c r="AB603" s="395"/>
      <c r="AC603" s="213"/>
      <c r="AD603" s="395"/>
      <c r="AE603" s="409"/>
      <c r="AF603" s="4"/>
      <c r="AG603" s="4"/>
      <c r="AH603" s="4"/>
      <c r="AI603" s="212"/>
      <c r="AJ603" s="4"/>
      <c r="AK603" s="4"/>
      <c r="AL603" s="4"/>
      <c r="AM603" s="4"/>
      <c r="AN603" s="4"/>
      <c r="AO603" s="4"/>
      <c r="AP603" s="4"/>
      <c r="AQ603" s="4"/>
      <c r="AR603" s="4"/>
      <c r="AS603" s="4"/>
    </row>
    <row r="604" spans="1:45" ht="12.75" customHeight="1" x14ac:dyDescent="0.25">
      <c r="A604" s="4"/>
      <c r="B604" s="4"/>
      <c r="C604" s="212"/>
      <c r="D604" s="212"/>
      <c r="E604" s="212"/>
      <c r="F604" s="212"/>
      <c r="G604" s="212"/>
      <c r="H604" s="212"/>
      <c r="I604" s="212"/>
      <c r="J604" s="212"/>
      <c r="K604" s="487"/>
      <c r="L604" s="4"/>
      <c r="M604" s="4"/>
      <c r="N604" s="4"/>
      <c r="O604" s="4"/>
      <c r="P604" s="4"/>
      <c r="Q604" s="212"/>
      <c r="R604" s="395"/>
      <c r="S604" s="4"/>
      <c r="T604" s="4"/>
      <c r="U604" s="212"/>
      <c r="V604" s="212"/>
      <c r="W604" s="212"/>
      <c r="X604" s="4"/>
      <c r="Y604" s="4"/>
      <c r="Z604" s="4"/>
      <c r="AA604" s="4"/>
      <c r="AB604" s="395"/>
      <c r="AC604" s="213"/>
      <c r="AD604" s="395"/>
      <c r="AE604" s="409"/>
      <c r="AF604" s="4"/>
      <c r="AG604" s="4"/>
      <c r="AH604" s="4"/>
      <c r="AI604" s="212"/>
      <c r="AJ604" s="4"/>
      <c r="AK604" s="4"/>
      <c r="AL604" s="4"/>
      <c r="AM604" s="4"/>
      <c r="AN604" s="4"/>
      <c r="AO604" s="4"/>
      <c r="AP604" s="4"/>
      <c r="AQ604" s="4"/>
      <c r="AR604" s="4"/>
      <c r="AS604" s="4"/>
    </row>
    <row r="605" spans="1:45" ht="12.75" customHeight="1" x14ac:dyDescent="0.25">
      <c r="A605" s="4"/>
      <c r="B605" s="4"/>
      <c r="C605" s="212"/>
      <c r="D605" s="212"/>
      <c r="E605" s="212"/>
      <c r="F605" s="212"/>
      <c r="G605" s="212"/>
      <c r="H605" s="212"/>
      <c r="I605" s="212"/>
      <c r="J605" s="212"/>
      <c r="K605" s="487"/>
      <c r="L605" s="4"/>
      <c r="M605" s="4"/>
      <c r="N605" s="4"/>
      <c r="O605" s="4"/>
      <c r="P605" s="4"/>
      <c r="Q605" s="212"/>
      <c r="R605" s="395"/>
      <c r="S605" s="4"/>
      <c r="T605" s="4"/>
      <c r="U605" s="212"/>
      <c r="V605" s="212"/>
      <c r="W605" s="212"/>
      <c r="X605" s="4"/>
      <c r="Y605" s="4"/>
      <c r="Z605" s="4"/>
      <c r="AA605" s="4"/>
      <c r="AB605" s="395"/>
      <c r="AC605" s="213"/>
      <c r="AD605" s="395"/>
      <c r="AE605" s="409"/>
      <c r="AF605" s="4"/>
      <c r="AG605" s="4"/>
      <c r="AH605" s="4"/>
      <c r="AI605" s="212"/>
      <c r="AJ605" s="4"/>
      <c r="AK605" s="4"/>
      <c r="AL605" s="4"/>
      <c r="AM605" s="4"/>
      <c r="AN605" s="4"/>
      <c r="AO605" s="4"/>
      <c r="AP605" s="4"/>
      <c r="AQ605" s="4"/>
      <c r="AR605" s="4"/>
      <c r="AS605" s="4"/>
    </row>
    <row r="606" spans="1:45" ht="12.75" customHeight="1" x14ac:dyDescent="0.25">
      <c r="A606" s="4"/>
      <c r="B606" s="4"/>
      <c r="C606" s="212"/>
      <c r="D606" s="212"/>
      <c r="E606" s="212"/>
      <c r="F606" s="212"/>
      <c r="G606" s="212"/>
      <c r="H606" s="212"/>
      <c r="I606" s="212"/>
      <c r="J606" s="212"/>
      <c r="K606" s="487"/>
      <c r="L606" s="4"/>
      <c r="M606" s="4"/>
      <c r="N606" s="4"/>
      <c r="O606" s="4"/>
      <c r="P606" s="4"/>
      <c r="Q606" s="212"/>
      <c r="R606" s="395"/>
      <c r="S606" s="4"/>
      <c r="T606" s="4"/>
      <c r="U606" s="212"/>
      <c r="V606" s="212"/>
      <c r="W606" s="212"/>
      <c r="X606" s="4"/>
      <c r="Y606" s="4"/>
      <c r="Z606" s="4"/>
      <c r="AA606" s="4"/>
      <c r="AB606" s="395"/>
      <c r="AC606" s="213"/>
      <c r="AD606" s="395"/>
      <c r="AE606" s="409"/>
      <c r="AF606" s="4"/>
      <c r="AG606" s="4"/>
      <c r="AH606" s="4"/>
      <c r="AI606" s="212"/>
      <c r="AJ606" s="4"/>
      <c r="AK606" s="4"/>
      <c r="AL606" s="4"/>
      <c r="AM606" s="4"/>
      <c r="AN606" s="4"/>
      <c r="AO606" s="4"/>
      <c r="AP606" s="4"/>
      <c r="AQ606" s="4"/>
      <c r="AR606" s="4"/>
      <c r="AS606" s="4"/>
    </row>
    <row r="607" spans="1:45" ht="12.75" customHeight="1" x14ac:dyDescent="0.25">
      <c r="A607" s="4"/>
      <c r="B607" s="4"/>
      <c r="C607" s="212"/>
      <c r="D607" s="212"/>
      <c r="E607" s="212"/>
      <c r="F607" s="212"/>
      <c r="G607" s="212"/>
      <c r="H607" s="212"/>
      <c r="I607" s="212"/>
      <c r="J607" s="212"/>
      <c r="K607" s="487"/>
      <c r="L607" s="4"/>
      <c r="M607" s="4"/>
      <c r="N607" s="4"/>
      <c r="O607" s="4"/>
      <c r="P607" s="4"/>
      <c r="Q607" s="212"/>
      <c r="R607" s="395"/>
      <c r="S607" s="4"/>
      <c r="T607" s="4"/>
      <c r="U607" s="212"/>
      <c r="V607" s="212"/>
      <c r="W607" s="212"/>
      <c r="X607" s="4"/>
      <c r="Y607" s="4"/>
      <c r="Z607" s="4"/>
      <c r="AA607" s="4"/>
      <c r="AB607" s="395"/>
      <c r="AC607" s="213"/>
      <c r="AD607" s="395"/>
      <c r="AE607" s="409"/>
      <c r="AF607" s="4"/>
      <c r="AG607" s="4"/>
      <c r="AH607" s="4"/>
      <c r="AI607" s="212"/>
      <c r="AJ607" s="4"/>
      <c r="AK607" s="4"/>
      <c r="AL607" s="4"/>
      <c r="AM607" s="4"/>
      <c r="AN607" s="4"/>
      <c r="AO607" s="4"/>
      <c r="AP607" s="4"/>
      <c r="AQ607" s="4"/>
      <c r="AR607" s="4"/>
      <c r="AS607" s="4"/>
    </row>
    <row r="608" spans="1:45" ht="12.75" customHeight="1" x14ac:dyDescent="0.25">
      <c r="A608" s="4"/>
      <c r="B608" s="4"/>
      <c r="C608" s="212"/>
      <c r="D608" s="212"/>
      <c r="E608" s="212"/>
      <c r="F608" s="212"/>
      <c r="G608" s="212"/>
      <c r="H608" s="212"/>
      <c r="I608" s="212"/>
      <c r="J608" s="212"/>
      <c r="K608" s="487"/>
      <c r="L608" s="4"/>
      <c r="M608" s="4"/>
      <c r="N608" s="4"/>
      <c r="O608" s="4"/>
      <c r="P608" s="4"/>
      <c r="Q608" s="212"/>
      <c r="R608" s="395"/>
      <c r="S608" s="4"/>
      <c r="T608" s="4"/>
      <c r="U608" s="212"/>
      <c r="V608" s="212"/>
      <c r="W608" s="212"/>
      <c r="X608" s="4"/>
      <c r="Y608" s="4"/>
      <c r="Z608" s="4"/>
      <c r="AA608" s="4"/>
      <c r="AB608" s="395"/>
      <c r="AC608" s="213"/>
      <c r="AD608" s="395"/>
      <c r="AE608" s="409"/>
      <c r="AF608" s="4"/>
      <c r="AG608" s="4"/>
      <c r="AH608" s="4"/>
      <c r="AI608" s="212"/>
      <c r="AJ608" s="4"/>
      <c r="AK608" s="4"/>
      <c r="AL608" s="4"/>
      <c r="AM608" s="4"/>
      <c r="AN608" s="4"/>
      <c r="AO608" s="4"/>
      <c r="AP608" s="4"/>
      <c r="AQ608" s="4"/>
      <c r="AR608" s="4"/>
      <c r="AS608" s="4"/>
    </row>
    <row r="609" spans="1:45" ht="12.75" customHeight="1" x14ac:dyDescent="0.25">
      <c r="A609" s="4"/>
      <c r="B609" s="4"/>
      <c r="C609" s="212"/>
      <c r="D609" s="212"/>
      <c r="E609" s="212"/>
      <c r="F609" s="212"/>
      <c r="G609" s="212"/>
      <c r="H609" s="212"/>
      <c r="I609" s="212"/>
      <c r="J609" s="212"/>
      <c r="K609" s="487"/>
      <c r="L609" s="4"/>
      <c r="M609" s="4"/>
      <c r="N609" s="4"/>
      <c r="O609" s="4"/>
      <c r="P609" s="4"/>
      <c r="Q609" s="212"/>
      <c r="R609" s="395"/>
      <c r="S609" s="4"/>
      <c r="T609" s="4"/>
      <c r="U609" s="212"/>
      <c r="V609" s="212"/>
      <c r="W609" s="212"/>
      <c r="X609" s="4"/>
      <c r="Y609" s="4"/>
      <c r="Z609" s="4"/>
      <c r="AA609" s="4"/>
      <c r="AB609" s="395"/>
      <c r="AC609" s="213"/>
      <c r="AD609" s="395"/>
      <c r="AE609" s="409"/>
      <c r="AF609" s="4"/>
      <c r="AG609" s="4"/>
      <c r="AH609" s="4"/>
      <c r="AI609" s="212"/>
      <c r="AJ609" s="4"/>
      <c r="AK609" s="4"/>
      <c r="AL609" s="4"/>
      <c r="AM609" s="4"/>
      <c r="AN609" s="4"/>
      <c r="AO609" s="4"/>
      <c r="AP609" s="4"/>
      <c r="AQ609" s="4"/>
      <c r="AR609" s="4"/>
      <c r="AS609" s="4"/>
    </row>
    <row r="610" spans="1:45" ht="12.75" customHeight="1" x14ac:dyDescent="0.25">
      <c r="A610" s="4"/>
      <c r="B610" s="4"/>
      <c r="C610" s="212"/>
      <c r="D610" s="212"/>
      <c r="E610" s="212"/>
      <c r="F610" s="212"/>
      <c r="G610" s="212"/>
      <c r="H610" s="212"/>
      <c r="I610" s="212"/>
      <c r="J610" s="212"/>
      <c r="K610" s="487"/>
      <c r="L610" s="4"/>
      <c r="M610" s="4"/>
      <c r="N610" s="4"/>
      <c r="O610" s="4"/>
      <c r="P610" s="4"/>
      <c r="Q610" s="212"/>
      <c r="R610" s="395"/>
      <c r="S610" s="4"/>
      <c r="T610" s="4"/>
      <c r="U610" s="212"/>
      <c r="V610" s="212"/>
      <c r="W610" s="212"/>
      <c r="X610" s="4"/>
      <c r="Y610" s="4"/>
      <c r="Z610" s="4"/>
      <c r="AA610" s="4"/>
      <c r="AB610" s="395"/>
      <c r="AC610" s="213"/>
      <c r="AD610" s="395"/>
      <c r="AE610" s="409"/>
      <c r="AF610" s="4"/>
      <c r="AG610" s="4"/>
      <c r="AH610" s="4"/>
      <c r="AI610" s="212"/>
      <c r="AJ610" s="4"/>
      <c r="AK610" s="4"/>
      <c r="AL610" s="4"/>
      <c r="AM610" s="4"/>
      <c r="AN610" s="4"/>
      <c r="AO610" s="4"/>
      <c r="AP610" s="4"/>
      <c r="AQ610" s="4"/>
      <c r="AR610" s="4"/>
      <c r="AS610" s="4"/>
    </row>
    <row r="611" spans="1:45" ht="12.75" customHeight="1" x14ac:dyDescent="0.25">
      <c r="A611" s="4"/>
      <c r="B611" s="4"/>
      <c r="C611" s="212"/>
      <c r="D611" s="212"/>
      <c r="E611" s="212"/>
      <c r="F611" s="212"/>
      <c r="G611" s="212"/>
      <c r="H611" s="212"/>
      <c r="I611" s="212"/>
      <c r="J611" s="212"/>
      <c r="K611" s="487"/>
      <c r="L611" s="4"/>
      <c r="M611" s="4"/>
      <c r="N611" s="4"/>
      <c r="O611" s="4"/>
      <c r="P611" s="4"/>
      <c r="Q611" s="212"/>
      <c r="R611" s="395"/>
      <c r="S611" s="4"/>
      <c r="T611" s="4"/>
      <c r="U611" s="212"/>
      <c r="V611" s="212"/>
      <c r="W611" s="212"/>
      <c r="X611" s="4"/>
      <c r="Y611" s="4"/>
      <c r="Z611" s="4"/>
      <c r="AA611" s="4"/>
      <c r="AB611" s="395"/>
      <c r="AC611" s="213"/>
      <c r="AD611" s="395"/>
      <c r="AE611" s="409"/>
      <c r="AF611" s="4"/>
      <c r="AG611" s="4"/>
      <c r="AH611" s="4"/>
      <c r="AI611" s="212"/>
      <c r="AJ611" s="4"/>
      <c r="AK611" s="4"/>
      <c r="AL611" s="4"/>
      <c r="AM611" s="4"/>
      <c r="AN611" s="4"/>
      <c r="AO611" s="4"/>
      <c r="AP611" s="4"/>
      <c r="AQ611" s="4"/>
      <c r="AR611" s="4"/>
      <c r="AS611" s="4"/>
    </row>
    <row r="612" spans="1:45" ht="12.75" customHeight="1" x14ac:dyDescent="0.25">
      <c r="A612" s="4"/>
      <c r="B612" s="4"/>
      <c r="C612" s="212"/>
      <c r="D612" s="212"/>
      <c r="E612" s="212"/>
      <c r="F612" s="212"/>
      <c r="G612" s="212"/>
      <c r="H612" s="212"/>
      <c r="I612" s="212"/>
      <c r="J612" s="212"/>
      <c r="K612" s="487"/>
      <c r="L612" s="4"/>
      <c r="M612" s="4"/>
      <c r="N612" s="4"/>
      <c r="O612" s="4"/>
      <c r="P612" s="4"/>
      <c r="Q612" s="212"/>
      <c r="R612" s="395"/>
      <c r="S612" s="4"/>
      <c r="T612" s="4"/>
      <c r="U612" s="212"/>
      <c r="V612" s="212"/>
      <c r="W612" s="212"/>
      <c r="X612" s="4"/>
      <c r="Y612" s="4"/>
      <c r="Z612" s="4"/>
      <c r="AA612" s="4"/>
      <c r="AB612" s="395"/>
      <c r="AC612" s="213"/>
      <c r="AD612" s="395"/>
      <c r="AE612" s="409"/>
      <c r="AF612" s="4"/>
      <c r="AG612" s="4"/>
      <c r="AH612" s="4"/>
      <c r="AI612" s="212"/>
      <c r="AJ612" s="4"/>
      <c r="AK612" s="4"/>
      <c r="AL612" s="4"/>
      <c r="AM612" s="4"/>
      <c r="AN612" s="4"/>
      <c r="AO612" s="4"/>
      <c r="AP612" s="4"/>
      <c r="AQ612" s="4"/>
      <c r="AR612" s="4"/>
      <c r="AS612" s="4"/>
    </row>
    <row r="613" spans="1:45" ht="12.75" customHeight="1" x14ac:dyDescent="0.25">
      <c r="A613" s="4"/>
      <c r="B613" s="4"/>
      <c r="C613" s="212"/>
      <c r="D613" s="212"/>
      <c r="E613" s="212"/>
      <c r="F613" s="212"/>
      <c r="G613" s="212"/>
      <c r="H613" s="212"/>
      <c r="I613" s="212"/>
      <c r="J613" s="212"/>
      <c r="K613" s="487"/>
      <c r="L613" s="4"/>
      <c r="M613" s="4"/>
      <c r="N613" s="4"/>
      <c r="O613" s="4"/>
      <c r="P613" s="4"/>
      <c r="Q613" s="212"/>
      <c r="R613" s="395"/>
      <c r="S613" s="4"/>
      <c r="T613" s="4"/>
      <c r="U613" s="212"/>
      <c r="V613" s="212"/>
      <c r="W613" s="212"/>
      <c r="X613" s="4"/>
      <c r="Y613" s="4"/>
      <c r="Z613" s="4"/>
      <c r="AA613" s="4"/>
      <c r="AB613" s="395"/>
      <c r="AC613" s="213"/>
      <c r="AD613" s="395"/>
      <c r="AE613" s="409"/>
      <c r="AF613" s="4"/>
      <c r="AG613" s="4"/>
      <c r="AH613" s="4"/>
      <c r="AI613" s="212"/>
      <c r="AJ613" s="4"/>
      <c r="AK613" s="4"/>
      <c r="AL613" s="4"/>
      <c r="AM613" s="4"/>
      <c r="AN613" s="4"/>
      <c r="AO613" s="4"/>
      <c r="AP613" s="4"/>
      <c r="AQ613" s="4"/>
      <c r="AR613" s="4"/>
      <c r="AS613" s="4"/>
    </row>
    <row r="614" spans="1:45" ht="12.75" customHeight="1" x14ac:dyDescent="0.25">
      <c r="A614" s="4"/>
      <c r="B614" s="4"/>
      <c r="C614" s="212"/>
      <c r="D614" s="212"/>
      <c r="E614" s="212"/>
      <c r="F614" s="212"/>
      <c r="G614" s="212"/>
      <c r="H614" s="212"/>
      <c r="I614" s="212"/>
      <c r="J614" s="212"/>
      <c r="K614" s="487"/>
      <c r="L614" s="4"/>
      <c r="M614" s="4"/>
      <c r="N614" s="4"/>
      <c r="O614" s="4"/>
      <c r="P614" s="4"/>
      <c r="Q614" s="212"/>
      <c r="R614" s="395"/>
      <c r="S614" s="4"/>
      <c r="T614" s="4"/>
      <c r="U614" s="212"/>
      <c r="V614" s="212"/>
      <c r="W614" s="212"/>
      <c r="X614" s="4"/>
      <c r="Y614" s="4"/>
      <c r="Z614" s="4"/>
      <c r="AA614" s="4"/>
      <c r="AB614" s="395"/>
      <c r="AC614" s="213"/>
      <c r="AD614" s="395"/>
      <c r="AE614" s="409"/>
      <c r="AF614" s="4"/>
      <c r="AG614" s="4"/>
      <c r="AH614" s="4"/>
      <c r="AI614" s="212"/>
      <c r="AJ614" s="4"/>
      <c r="AK614" s="4"/>
      <c r="AL614" s="4"/>
      <c r="AM614" s="4"/>
      <c r="AN614" s="4"/>
      <c r="AO614" s="4"/>
      <c r="AP614" s="4"/>
      <c r="AQ614" s="4"/>
      <c r="AR614" s="4"/>
      <c r="AS614" s="4"/>
    </row>
    <row r="615" spans="1:45" ht="12.75" customHeight="1" x14ac:dyDescent="0.25">
      <c r="A615" s="4"/>
      <c r="B615" s="4"/>
      <c r="C615" s="212"/>
      <c r="D615" s="212"/>
      <c r="E615" s="212"/>
      <c r="F615" s="212"/>
      <c r="G615" s="212"/>
      <c r="H615" s="212"/>
      <c r="I615" s="212"/>
      <c r="J615" s="212"/>
      <c r="K615" s="487"/>
      <c r="L615" s="4"/>
      <c r="M615" s="4"/>
      <c r="N615" s="4"/>
      <c r="O615" s="4"/>
      <c r="P615" s="4"/>
      <c r="Q615" s="212"/>
      <c r="R615" s="395"/>
      <c r="S615" s="4"/>
      <c r="T615" s="4"/>
      <c r="U615" s="212"/>
      <c r="V615" s="212"/>
      <c r="W615" s="212"/>
      <c r="X615" s="4"/>
      <c r="Y615" s="4"/>
      <c r="Z615" s="4"/>
      <c r="AA615" s="4"/>
      <c r="AB615" s="395"/>
      <c r="AC615" s="213"/>
      <c r="AD615" s="395"/>
      <c r="AE615" s="409"/>
      <c r="AF615" s="4"/>
      <c r="AG615" s="4"/>
      <c r="AH615" s="4"/>
      <c r="AI615" s="212"/>
      <c r="AJ615" s="4"/>
      <c r="AK615" s="4"/>
      <c r="AL615" s="4"/>
      <c r="AM615" s="4"/>
      <c r="AN615" s="4"/>
      <c r="AO615" s="4"/>
      <c r="AP615" s="4"/>
      <c r="AQ615" s="4"/>
      <c r="AR615" s="4"/>
      <c r="AS615" s="4"/>
    </row>
    <row r="616" spans="1:45" ht="12.75" customHeight="1" x14ac:dyDescent="0.25">
      <c r="A616" s="4"/>
      <c r="B616" s="4"/>
      <c r="C616" s="212"/>
      <c r="D616" s="212"/>
      <c r="E616" s="212"/>
      <c r="F616" s="212"/>
      <c r="G616" s="212"/>
      <c r="H616" s="212"/>
      <c r="I616" s="212"/>
      <c r="J616" s="212"/>
      <c r="K616" s="487"/>
      <c r="L616" s="4"/>
      <c r="M616" s="4"/>
      <c r="N616" s="4"/>
      <c r="O616" s="4"/>
      <c r="P616" s="4"/>
      <c r="Q616" s="212"/>
      <c r="R616" s="395"/>
      <c r="S616" s="4"/>
      <c r="T616" s="4"/>
      <c r="U616" s="212"/>
      <c r="V616" s="212"/>
      <c r="W616" s="212"/>
      <c r="X616" s="4"/>
      <c r="Y616" s="4"/>
      <c r="Z616" s="4"/>
      <c r="AA616" s="4"/>
      <c r="AB616" s="395"/>
      <c r="AC616" s="213"/>
      <c r="AD616" s="395"/>
      <c r="AE616" s="409"/>
      <c r="AF616" s="4"/>
      <c r="AG616" s="4"/>
      <c r="AH616" s="4"/>
      <c r="AI616" s="212"/>
      <c r="AJ616" s="4"/>
      <c r="AK616" s="4"/>
      <c r="AL616" s="4"/>
      <c r="AM616" s="4"/>
      <c r="AN616" s="4"/>
      <c r="AO616" s="4"/>
      <c r="AP616" s="4"/>
      <c r="AQ616" s="4"/>
      <c r="AR616" s="4"/>
      <c r="AS616" s="4"/>
    </row>
    <row r="617" spans="1:45" ht="12.75" customHeight="1" x14ac:dyDescent="0.25">
      <c r="A617" s="4"/>
      <c r="B617" s="4"/>
      <c r="C617" s="212"/>
      <c r="D617" s="212"/>
      <c r="E617" s="212"/>
      <c r="F617" s="212"/>
      <c r="G617" s="212"/>
      <c r="H617" s="212"/>
      <c r="I617" s="212"/>
      <c r="J617" s="212"/>
      <c r="K617" s="487"/>
      <c r="L617" s="4"/>
      <c r="M617" s="4"/>
      <c r="N617" s="4"/>
      <c r="O617" s="4"/>
      <c r="P617" s="4"/>
      <c r="Q617" s="212"/>
      <c r="R617" s="395"/>
      <c r="S617" s="4"/>
      <c r="T617" s="4"/>
      <c r="U617" s="212"/>
      <c r="V617" s="212"/>
      <c r="W617" s="212"/>
      <c r="X617" s="4"/>
      <c r="Y617" s="4"/>
      <c r="Z617" s="4"/>
      <c r="AA617" s="4"/>
      <c r="AB617" s="395"/>
      <c r="AC617" s="213"/>
      <c r="AD617" s="395"/>
      <c r="AE617" s="409"/>
      <c r="AF617" s="4"/>
      <c r="AG617" s="4"/>
      <c r="AH617" s="4"/>
      <c r="AI617" s="212"/>
      <c r="AJ617" s="4"/>
      <c r="AK617" s="4"/>
      <c r="AL617" s="4"/>
      <c r="AM617" s="4"/>
      <c r="AN617" s="4"/>
      <c r="AO617" s="4"/>
      <c r="AP617" s="4"/>
      <c r="AQ617" s="4"/>
      <c r="AR617" s="4"/>
      <c r="AS617" s="4"/>
    </row>
    <row r="618" spans="1:45" ht="12.75" customHeight="1" x14ac:dyDescent="0.25">
      <c r="A618" s="4"/>
      <c r="B618" s="4"/>
      <c r="C618" s="212"/>
      <c r="D618" s="212"/>
      <c r="E618" s="212"/>
      <c r="F618" s="212"/>
      <c r="G618" s="212"/>
      <c r="H618" s="212"/>
      <c r="I618" s="212"/>
      <c r="J618" s="212"/>
      <c r="K618" s="487"/>
      <c r="L618" s="4"/>
      <c r="M618" s="4"/>
      <c r="N618" s="4"/>
      <c r="O618" s="4"/>
      <c r="P618" s="4"/>
      <c r="Q618" s="212"/>
      <c r="R618" s="395"/>
      <c r="S618" s="4"/>
      <c r="T618" s="4"/>
      <c r="U618" s="212"/>
      <c r="V618" s="212"/>
      <c r="W618" s="212"/>
      <c r="X618" s="4"/>
      <c r="Y618" s="4"/>
      <c r="Z618" s="4"/>
      <c r="AA618" s="4"/>
      <c r="AB618" s="395"/>
      <c r="AC618" s="213"/>
      <c r="AD618" s="395"/>
      <c r="AE618" s="409"/>
      <c r="AF618" s="4"/>
      <c r="AG618" s="4"/>
      <c r="AH618" s="4"/>
      <c r="AI618" s="212"/>
      <c r="AJ618" s="4"/>
      <c r="AK618" s="4"/>
      <c r="AL618" s="4"/>
      <c r="AM618" s="4"/>
      <c r="AN618" s="4"/>
      <c r="AO618" s="4"/>
      <c r="AP618" s="4"/>
      <c r="AQ618" s="4"/>
      <c r="AR618" s="4"/>
      <c r="AS618" s="4"/>
    </row>
    <row r="619" spans="1:45" ht="12.75" customHeight="1" x14ac:dyDescent="0.25">
      <c r="A619" s="4"/>
      <c r="B619" s="4"/>
      <c r="C619" s="212"/>
      <c r="D619" s="212"/>
      <c r="E619" s="212"/>
      <c r="F619" s="212"/>
      <c r="G619" s="212"/>
      <c r="H619" s="212"/>
      <c r="I619" s="212"/>
      <c r="J619" s="212"/>
      <c r="K619" s="487"/>
      <c r="L619" s="4"/>
      <c r="M619" s="4"/>
      <c r="N619" s="4"/>
      <c r="O619" s="4"/>
      <c r="P619" s="4"/>
      <c r="Q619" s="212"/>
      <c r="R619" s="395"/>
      <c r="S619" s="4"/>
      <c r="T619" s="4"/>
      <c r="U619" s="212"/>
      <c r="V619" s="212"/>
      <c r="W619" s="212"/>
      <c r="X619" s="4"/>
      <c r="Y619" s="4"/>
      <c r="Z619" s="4"/>
      <c r="AA619" s="4"/>
      <c r="AB619" s="395"/>
      <c r="AC619" s="213"/>
      <c r="AD619" s="395"/>
      <c r="AE619" s="409"/>
      <c r="AF619" s="4"/>
      <c r="AG619" s="4"/>
      <c r="AH619" s="4"/>
      <c r="AI619" s="212"/>
      <c r="AJ619" s="4"/>
      <c r="AK619" s="4"/>
      <c r="AL619" s="4"/>
      <c r="AM619" s="4"/>
      <c r="AN619" s="4"/>
      <c r="AO619" s="4"/>
      <c r="AP619" s="4"/>
      <c r="AQ619" s="4"/>
      <c r="AR619" s="4"/>
      <c r="AS619" s="4"/>
    </row>
    <row r="620" spans="1:45" ht="12.75" customHeight="1" x14ac:dyDescent="0.25">
      <c r="A620" s="4"/>
      <c r="B620" s="4"/>
      <c r="C620" s="212"/>
      <c r="D620" s="212"/>
      <c r="E620" s="212"/>
      <c r="F620" s="212"/>
      <c r="G620" s="212"/>
      <c r="H620" s="212"/>
      <c r="I620" s="212"/>
      <c r="J620" s="212"/>
      <c r="K620" s="487"/>
      <c r="L620" s="4"/>
      <c r="M620" s="4"/>
      <c r="N620" s="4"/>
      <c r="O620" s="4"/>
      <c r="P620" s="4"/>
      <c r="Q620" s="212"/>
      <c r="R620" s="395"/>
      <c r="S620" s="4"/>
      <c r="T620" s="4"/>
      <c r="U620" s="212"/>
      <c r="V620" s="212"/>
      <c r="W620" s="212"/>
      <c r="X620" s="4"/>
      <c r="Y620" s="4"/>
      <c r="Z620" s="4"/>
      <c r="AA620" s="4"/>
      <c r="AB620" s="395"/>
      <c r="AC620" s="213"/>
      <c r="AD620" s="395"/>
      <c r="AE620" s="409"/>
      <c r="AF620" s="4"/>
      <c r="AG620" s="4"/>
      <c r="AH620" s="4"/>
      <c r="AI620" s="212"/>
      <c r="AJ620" s="4"/>
      <c r="AK620" s="4"/>
      <c r="AL620" s="4"/>
      <c r="AM620" s="4"/>
      <c r="AN620" s="4"/>
      <c r="AO620" s="4"/>
      <c r="AP620" s="4"/>
      <c r="AQ620" s="4"/>
      <c r="AR620" s="4"/>
      <c r="AS620" s="4"/>
    </row>
    <row r="621" spans="1:45" ht="12.75" customHeight="1" x14ac:dyDescent="0.25">
      <c r="A621" s="4"/>
      <c r="B621" s="4"/>
      <c r="C621" s="212"/>
      <c r="D621" s="212"/>
      <c r="E621" s="212"/>
      <c r="F621" s="212"/>
      <c r="G621" s="212"/>
      <c r="H621" s="212"/>
      <c r="I621" s="212"/>
      <c r="J621" s="212"/>
      <c r="K621" s="487"/>
      <c r="L621" s="4"/>
      <c r="M621" s="4"/>
      <c r="N621" s="4"/>
      <c r="O621" s="4"/>
      <c r="P621" s="4"/>
      <c r="Q621" s="212"/>
      <c r="R621" s="395"/>
      <c r="S621" s="4"/>
      <c r="T621" s="4"/>
      <c r="U621" s="212"/>
      <c r="V621" s="212"/>
      <c r="W621" s="212"/>
      <c r="X621" s="4"/>
      <c r="Y621" s="4"/>
      <c r="Z621" s="4"/>
      <c r="AA621" s="4"/>
      <c r="AB621" s="395"/>
      <c r="AC621" s="213"/>
      <c r="AD621" s="395"/>
      <c r="AE621" s="409"/>
      <c r="AF621" s="4"/>
      <c r="AG621" s="4"/>
      <c r="AH621" s="4"/>
      <c r="AI621" s="212"/>
      <c r="AJ621" s="4"/>
      <c r="AK621" s="4"/>
      <c r="AL621" s="4"/>
      <c r="AM621" s="4"/>
      <c r="AN621" s="4"/>
      <c r="AO621" s="4"/>
      <c r="AP621" s="4"/>
      <c r="AQ621" s="4"/>
      <c r="AR621" s="4"/>
      <c r="AS621" s="4"/>
    </row>
    <row r="622" spans="1:45" ht="12.75" customHeight="1" x14ac:dyDescent="0.25">
      <c r="A622" s="4"/>
      <c r="B622" s="4"/>
      <c r="C622" s="212"/>
      <c r="D622" s="212"/>
      <c r="E622" s="212"/>
      <c r="F622" s="212"/>
      <c r="G622" s="212"/>
      <c r="H622" s="212"/>
      <c r="I622" s="212"/>
      <c r="J622" s="212"/>
      <c r="K622" s="487"/>
      <c r="L622" s="4"/>
      <c r="M622" s="4"/>
      <c r="N622" s="4"/>
      <c r="O622" s="4"/>
      <c r="P622" s="4"/>
      <c r="Q622" s="212"/>
      <c r="R622" s="395"/>
      <c r="S622" s="4"/>
      <c r="T622" s="4"/>
      <c r="U622" s="212"/>
      <c r="V622" s="212"/>
      <c r="W622" s="212"/>
      <c r="X622" s="4"/>
      <c r="Y622" s="4"/>
      <c r="Z622" s="4"/>
      <c r="AA622" s="4"/>
      <c r="AB622" s="395"/>
      <c r="AC622" s="213"/>
      <c r="AD622" s="395"/>
      <c r="AE622" s="409"/>
      <c r="AF622" s="4"/>
      <c r="AG622" s="4"/>
      <c r="AH622" s="4"/>
      <c r="AI622" s="212"/>
      <c r="AJ622" s="4"/>
      <c r="AK622" s="4"/>
      <c r="AL622" s="4"/>
      <c r="AM622" s="4"/>
      <c r="AN622" s="4"/>
      <c r="AO622" s="4"/>
      <c r="AP622" s="4"/>
      <c r="AQ622" s="4"/>
      <c r="AR622" s="4"/>
      <c r="AS622" s="4"/>
    </row>
    <row r="623" spans="1:45" ht="12.75" customHeight="1" x14ac:dyDescent="0.25">
      <c r="A623" s="4"/>
      <c r="B623" s="4"/>
      <c r="C623" s="212"/>
      <c r="D623" s="212"/>
      <c r="E623" s="212"/>
      <c r="F623" s="212"/>
      <c r="G623" s="212"/>
      <c r="H623" s="212"/>
      <c r="I623" s="212"/>
      <c r="J623" s="212"/>
      <c r="K623" s="487"/>
      <c r="L623" s="4"/>
      <c r="M623" s="4"/>
      <c r="N623" s="4"/>
      <c r="O623" s="4"/>
      <c r="P623" s="4"/>
      <c r="Q623" s="212"/>
      <c r="R623" s="395"/>
      <c r="S623" s="4"/>
      <c r="T623" s="4"/>
      <c r="U623" s="212"/>
      <c r="V623" s="212"/>
      <c r="W623" s="212"/>
      <c r="X623" s="4"/>
      <c r="Y623" s="4"/>
      <c r="Z623" s="4"/>
      <c r="AA623" s="4"/>
      <c r="AB623" s="395"/>
      <c r="AC623" s="213"/>
      <c r="AD623" s="395"/>
      <c r="AE623" s="409"/>
      <c r="AF623" s="4"/>
      <c r="AG623" s="4"/>
      <c r="AH623" s="4"/>
      <c r="AI623" s="212"/>
      <c r="AJ623" s="4"/>
      <c r="AK623" s="4"/>
      <c r="AL623" s="4"/>
      <c r="AM623" s="4"/>
      <c r="AN623" s="4"/>
      <c r="AO623" s="4"/>
      <c r="AP623" s="4"/>
      <c r="AQ623" s="4"/>
      <c r="AR623" s="4"/>
      <c r="AS623" s="4"/>
    </row>
    <row r="624" spans="1:45" ht="12.75" customHeight="1" x14ac:dyDescent="0.25">
      <c r="A624" s="4"/>
      <c r="B624" s="4"/>
      <c r="C624" s="212"/>
      <c r="D624" s="212"/>
      <c r="E624" s="212"/>
      <c r="F624" s="212"/>
      <c r="G624" s="212"/>
      <c r="H624" s="212"/>
      <c r="I624" s="212"/>
      <c r="J624" s="212"/>
      <c r="K624" s="487"/>
      <c r="L624" s="4"/>
      <c r="M624" s="4"/>
      <c r="N624" s="4"/>
      <c r="O624" s="4"/>
      <c r="P624" s="4"/>
      <c r="Q624" s="212"/>
      <c r="R624" s="395"/>
      <c r="S624" s="4"/>
      <c r="T624" s="4"/>
      <c r="U624" s="212"/>
      <c r="V624" s="212"/>
      <c r="W624" s="212"/>
      <c r="X624" s="4"/>
      <c r="Y624" s="4"/>
      <c r="Z624" s="4"/>
      <c r="AA624" s="4"/>
      <c r="AB624" s="395"/>
      <c r="AC624" s="213"/>
      <c r="AD624" s="395"/>
      <c r="AE624" s="409"/>
      <c r="AF624" s="4"/>
      <c r="AG624" s="4"/>
      <c r="AH624" s="4"/>
      <c r="AI624" s="212"/>
      <c r="AJ624" s="4"/>
      <c r="AK624" s="4"/>
      <c r="AL624" s="4"/>
      <c r="AM624" s="4"/>
      <c r="AN624" s="4"/>
      <c r="AO624" s="4"/>
      <c r="AP624" s="4"/>
      <c r="AQ624" s="4"/>
      <c r="AR624" s="4"/>
      <c r="AS624" s="4"/>
    </row>
    <row r="625" spans="1:45" ht="12.75" customHeight="1" x14ac:dyDescent="0.25">
      <c r="A625" s="4"/>
      <c r="B625" s="4"/>
      <c r="C625" s="212"/>
      <c r="D625" s="212"/>
      <c r="E625" s="212"/>
      <c r="F625" s="212"/>
      <c r="G625" s="212"/>
      <c r="H625" s="212"/>
      <c r="I625" s="212"/>
      <c r="J625" s="212"/>
      <c r="K625" s="487"/>
      <c r="L625" s="4"/>
      <c r="M625" s="4"/>
      <c r="N625" s="4"/>
      <c r="O625" s="4"/>
      <c r="P625" s="4"/>
      <c r="Q625" s="212"/>
      <c r="R625" s="395"/>
      <c r="S625" s="4"/>
      <c r="T625" s="4"/>
      <c r="U625" s="212"/>
      <c r="V625" s="212"/>
      <c r="W625" s="212"/>
      <c r="X625" s="4"/>
      <c r="Y625" s="4"/>
      <c r="Z625" s="4"/>
      <c r="AA625" s="4"/>
      <c r="AB625" s="395"/>
      <c r="AC625" s="213"/>
      <c r="AD625" s="395"/>
      <c r="AE625" s="409"/>
      <c r="AF625" s="4"/>
      <c r="AG625" s="4"/>
      <c r="AH625" s="4"/>
      <c r="AI625" s="212"/>
      <c r="AJ625" s="4"/>
      <c r="AK625" s="4"/>
      <c r="AL625" s="4"/>
      <c r="AM625" s="4"/>
      <c r="AN625" s="4"/>
      <c r="AO625" s="4"/>
      <c r="AP625" s="4"/>
      <c r="AQ625" s="4"/>
      <c r="AR625" s="4"/>
      <c r="AS625" s="4"/>
    </row>
    <row r="626" spans="1:45" ht="12.75" customHeight="1" x14ac:dyDescent="0.25">
      <c r="A626" s="4"/>
      <c r="B626" s="4"/>
      <c r="C626" s="212"/>
      <c r="D626" s="212"/>
      <c r="E626" s="212"/>
      <c r="F626" s="212"/>
      <c r="G626" s="212"/>
      <c r="H626" s="212"/>
      <c r="I626" s="212"/>
      <c r="J626" s="212"/>
      <c r="K626" s="487"/>
      <c r="L626" s="4"/>
      <c r="M626" s="4"/>
      <c r="N626" s="4"/>
      <c r="O626" s="4"/>
      <c r="P626" s="4"/>
      <c r="Q626" s="212"/>
      <c r="R626" s="395"/>
      <c r="S626" s="4"/>
      <c r="T626" s="4"/>
      <c r="U626" s="212"/>
      <c r="V626" s="212"/>
      <c r="W626" s="212"/>
      <c r="X626" s="4"/>
      <c r="Y626" s="4"/>
      <c r="Z626" s="4"/>
      <c r="AA626" s="4"/>
      <c r="AB626" s="395"/>
      <c r="AC626" s="213"/>
      <c r="AD626" s="395"/>
      <c r="AE626" s="409"/>
      <c r="AF626" s="4"/>
      <c r="AG626" s="4"/>
      <c r="AH626" s="4"/>
      <c r="AI626" s="212"/>
      <c r="AJ626" s="4"/>
      <c r="AK626" s="4"/>
      <c r="AL626" s="4"/>
      <c r="AM626" s="4"/>
      <c r="AN626" s="4"/>
      <c r="AO626" s="4"/>
      <c r="AP626" s="4"/>
      <c r="AQ626" s="4"/>
      <c r="AR626" s="4"/>
      <c r="AS626" s="4"/>
    </row>
    <row r="627" spans="1:45" ht="12.75" customHeight="1" x14ac:dyDescent="0.25">
      <c r="A627" s="4"/>
      <c r="B627" s="4"/>
      <c r="C627" s="212"/>
      <c r="D627" s="212"/>
      <c r="E627" s="212"/>
      <c r="F627" s="212"/>
      <c r="G627" s="212"/>
      <c r="H627" s="212"/>
      <c r="I627" s="212"/>
      <c r="J627" s="212"/>
      <c r="K627" s="487"/>
      <c r="L627" s="4"/>
      <c r="M627" s="4"/>
      <c r="N627" s="4"/>
      <c r="O627" s="4"/>
      <c r="P627" s="4"/>
      <c r="Q627" s="212"/>
      <c r="R627" s="395"/>
      <c r="S627" s="4"/>
      <c r="T627" s="4"/>
      <c r="U627" s="212"/>
      <c r="V627" s="212"/>
      <c r="W627" s="212"/>
      <c r="X627" s="4"/>
      <c r="Y627" s="4"/>
      <c r="Z627" s="4"/>
      <c r="AA627" s="4"/>
      <c r="AB627" s="395"/>
      <c r="AC627" s="213"/>
      <c r="AD627" s="395"/>
      <c r="AE627" s="409"/>
      <c r="AF627" s="4"/>
      <c r="AG627" s="4"/>
      <c r="AH627" s="4"/>
      <c r="AI627" s="212"/>
      <c r="AJ627" s="4"/>
      <c r="AK627" s="4"/>
      <c r="AL627" s="4"/>
      <c r="AM627" s="4"/>
      <c r="AN627" s="4"/>
      <c r="AO627" s="4"/>
      <c r="AP627" s="4"/>
      <c r="AQ627" s="4"/>
      <c r="AR627" s="4"/>
      <c r="AS627" s="4"/>
    </row>
    <row r="628" spans="1:45" ht="12.75" customHeight="1" x14ac:dyDescent="0.25">
      <c r="A628" s="4"/>
      <c r="B628" s="4"/>
      <c r="C628" s="212"/>
      <c r="D628" s="212"/>
      <c r="E628" s="212"/>
      <c r="F628" s="212"/>
      <c r="G628" s="212"/>
      <c r="H628" s="212"/>
      <c r="I628" s="212"/>
      <c r="J628" s="212"/>
      <c r="K628" s="487"/>
      <c r="L628" s="4"/>
      <c r="M628" s="4"/>
      <c r="N628" s="4"/>
      <c r="O628" s="4"/>
      <c r="P628" s="4"/>
      <c r="Q628" s="212"/>
      <c r="R628" s="395"/>
      <c r="S628" s="4"/>
      <c r="T628" s="4"/>
      <c r="U628" s="212"/>
      <c r="V628" s="212"/>
      <c r="W628" s="212"/>
      <c r="X628" s="4"/>
      <c r="Y628" s="4"/>
      <c r="Z628" s="4"/>
      <c r="AA628" s="4"/>
      <c r="AB628" s="395"/>
      <c r="AC628" s="213"/>
      <c r="AD628" s="395"/>
      <c r="AE628" s="409"/>
      <c r="AF628" s="4"/>
      <c r="AG628" s="4"/>
      <c r="AH628" s="4"/>
      <c r="AI628" s="212"/>
      <c r="AJ628" s="4"/>
      <c r="AK628" s="4"/>
      <c r="AL628" s="4"/>
      <c r="AM628" s="4"/>
      <c r="AN628" s="4"/>
      <c r="AO628" s="4"/>
      <c r="AP628" s="4"/>
      <c r="AQ628" s="4"/>
      <c r="AR628" s="4"/>
      <c r="AS628" s="4"/>
    </row>
    <row r="629" spans="1:45" ht="12.75" customHeight="1" x14ac:dyDescent="0.25">
      <c r="A629" s="4"/>
      <c r="B629" s="4"/>
      <c r="C629" s="212"/>
      <c r="D629" s="212"/>
      <c r="E629" s="212"/>
      <c r="F629" s="212"/>
      <c r="G629" s="212"/>
      <c r="H629" s="212"/>
      <c r="I629" s="212"/>
      <c r="J629" s="212"/>
      <c r="K629" s="487"/>
      <c r="L629" s="4"/>
      <c r="M629" s="4"/>
      <c r="N629" s="4"/>
      <c r="O629" s="4"/>
      <c r="P629" s="4"/>
      <c r="Q629" s="212"/>
      <c r="R629" s="395"/>
      <c r="S629" s="4"/>
      <c r="T629" s="4"/>
      <c r="U629" s="212"/>
      <c r="V629" s="212"/>
      <c r="W629" s="212"/>
      <c r="X629" s="4"/>
      <c r="Y629" s="4"/>
      <c r="Z629" s="4"/>
      <c r="AA629" s="4"/>
      <c r="AB629" s="395"/>
      <c r="AC629" s="213"/>
      <c r="AD629" s="395"/>
      <c r="AE629" s="409"/>
      <c r="AF629" s="4"/>
      <c r="AG629" s="4"/>
      <c r="AH629" s="4"/>
      <c r="AI629" s="212"/>
      <c r="AJ629" s="4"/>
      <c r="AK629" s="4"/>
      <c r="AL629" s="4"/>
      <c r="AM629" s="4"/>
      <c r="AN629" s="4"/>
      <c r="AO629" s="4"/>
      <c r="AP629" s="4"/>
      <c r="AQ629" s="4"/>
      <c r="AR629" s="4"/>
      <c r="AS629" s="4"/>
    </row>
    <row r="630" spans="1:45" ht="12.75" customHeight="1" x14ac:dyDescent="0.25">
      <c r="A630" s="4"/>
      <c r="B630" s="4"/>
      <c r="C630" s="212"/>
      <c r="D630" s="212"/>
      <c r="E630" s="212"/>
      <c r="F630" s="212"/>
      <c r="G630" s="212"/>
      <c r="H630" s="212"/>
      <c r="I630" s="212"/>
      <c r="J630" s="212"/>
      <c r="K630" s="487"/>
      <c r="L630" s="4"/>
      <c r="M630" s="4"/>
      <c r="N630" s="4"/>
      <c r="O630" s="4"/>
      <c r="P630" s="4"/>
      <c r="Q630" s="212"/>
      <c r="R630" s="395"/>
      <c r="S630" s="4"/>
      <c r="T630" s="4"/>
      <c r="U630" s="212"/>
      <c r="V630" s="212"/>
      <c r="W630" s="212"/>
      <c r="X630" s="4"/>
      <c r="Y630" s="4"/>
      <c r="Z630" s="4"/>
      <c r="AA630" s="4"/>
      <c r="AB630" s="395"/>
      <c r="AC630" s="213"/>
      <c r="AD630" s="395"/>
      <c r="AE630" s="409"/>
      <c r="AF630" s="4"/>
      <c r="AG630" s="4"/>
      <c r="AH630" s="4"/>
      <c r="AI630" s="212"/>
      <c r="AJ630" s="4"/>
      <c r="AK630" s="4"/>
      <c r="AL630" s="4"/>
      <c r="AM630" s="4"/>
      <c r="AN630" s="4"/>
      <c r="AO630" s="4"/>
      <c r="AP630" s="4"/>
      <c r="AQ630" s="4"/>
      <c r="AR630" s="4"/>
      <c r="AS630" s="4"/>
    </row>
    <row r="631" spans="1:45" ht="12.75" customHeight="1" x14ac:dyDescent="0.25">
      <c r="A631" s="4"/>
      <c r="B631" s="4"/>
      <c r="C631" s="212"/>
      <c r="D631" s="212"/>
      <c r="E631" s="212"/>
      <c r="F631" s="212"/>
      <c r="G631" s="212"/>
      <c r="H631" s="212"/>
      <c r="I631" s="212"/>
      <c r="J631" s="212"/>
      <c r="K631" s="487"/>
      <c r="L631" s="4"/>
      <c r="M631" s="4"/>
      <c r="N631" s="4"/>
      <c r="O631" s="4"/>
      <c r="P631" s="4"/>
      <c r="Q631" s="212"/>
      <c r="R631" s="395"/>
      <c r="S631" s="4"/>
      <c r="T631" s="4"/>
      <c r="U631" s="212"/>
      <c r="V631" s="212"/>
      <c r="W631" s="212"/>
      <c r="X631" s="4"/>
      <c r="Y631" s="4"/>
      <c r="Z631" s="4"/>
      <c r="AA631" s="4"/>
      <c r="AB631" s="395"/>
      <c r="AC631" s="213"/>
      <c r="AD631" s="395"/>
      <c r="AE631" s="409"/>
      <c r="AF631" s="4"/>
      <c r="AG631" s="4"/>
      <c r="AH631" s="4"/>
      <c r="AI631" s="212"/>
      <c r="AJ631" s="4"/>
      <c r="AK631" s="4"/>
      <c r="AL631" s="4"/>
      <c r="AM631" s="4"/>
      <c r="AN631" s="4"/>
      <c r="AO631" s="4"/>
      <c r="AP631" s="4"/>
      <c r="AQ631" s="4"/>
      <c r="AR631" s="4"/>
      <c r="AS631" s="4"/>
    </row>
    <row r="632" spans="1:45" ht="12.75" customHeight="1" x14ac:dyDescent="0.25">
      <c r="A632" s="4"/>
      <c r="B632" s="4"/>
      <c r="C632" s="212"/>
      <c r="D632" s="212"/>
      <c r="E632" s="212"/>
      <c r="F632" s="212"/>
      <c r="G632" s="212"/>
      <c r="H632" s="212"/>
      <c r="I632" s="212"/>
      <c r="J632" s="212"/>
      <c r="K632" s="487"/>
      <c r="L632" s="4"/>
      <c r="M632" s="4"/>
      <c r="N632" s="4"/>
      <c r="O632" s="4"/>
      <c r="P632" s="4"/>
      <c r="Q632" s="212"/>
      <c r="R632" s="395"/>
      <c r="S632" s="4"/>
      <c r="T632" s="4"/>
      <c r="U632" s="212"/>
      <c r="V632" s="212"/>
      <c r="W632" s="212"/>
      <c r="X632" s="4"/>
      <c r="Y632" s="4"/>
      <c r="Z632" s="4"/>
      <c r="AA632" s="4"/>
      <c r="AB632" s="395"/>
      <c r="AC632" s="213"/>
      <c r="AD632" s="395"/>
      <c r="AE632" s="409"/>
      <c r="AF632" s="4"/>
      <c r="AG632" s="4"/>
      <c r="AH632" s="4"/>
      <c r="AI632" s="212"/>
      <c r="AJ632" s="4"/>
      <c r="AK632" s="4"/>
      <c r="AL632" s="4"/>
      <c r="AM632" s="4"/>
      <c r="AN632" s="4"/>
      <c r="AO632" s="4"/>
      <c r="AP632" s="4"/>
      <c r="AQ632" s="4"/>
      <c r="AR632" s="4"/>
      <c r="AS632" s="4"/>
    </row>
    <row r="633" spans="1:45" ht="12.75" customHeight="1" x14ac:dyDescent="0.25">
      <c r="A633" s="4"/>
      <c r="B633" s="4"/>
      <c r="C633" s="212"/>
      <c r="D633" s="212"/>
      <c r="E633" s="212"/>
      <c r="F633" s="212"/>
      <c r="G633" s="212"/>
      <c r="H633" s="212"/>
      <c r="I633" s="212"/>
      <c r="J633" s="212"/>
      <c r="K633" s="487"/>
      <c r="L633" s="4"/>
      <c r="M633" s="4"/>
      <c r="N633" s="4"/>
      <c r="O633" s="4"/>
      <c r="P633" s="4"/>
      <c r="Q633" s="212"/>
      <c r="R633" s="395"/>
      <c r="S633" s="4"/>
      <c r="T633" s="4"/>
      <c r="U633" s="212"/>
      <c r="V633" s="212"/>
      <c r="W633" s="212"/>
      <c r="X633" s="4"/>
      <c r="Y633" s="4"/>
      <c r="Z633" s="4"/>
      <c r="AA633" s="4"/>
      <c r="AB633" s="395"/>
      <c r="AC633" s="213"/>
      <c r="AD633" s="395"/>
      <c r="AE633" s="409"/>
      <c r="AF633" s="4"/>
      <c r="AG633" s="4"/>
      <c r="AH633" s="4"/>
      <c r="AI633" s="212"/>
      <c r="AJ633" s="4"/>
      <c r="AK633" s="4"/>
      <c r="AL633" s="4"/>
      <c r="AM633" s="4"/>
      <c r="AN633" s="4"/>
      <c r="AO633" s="4"/>
      <c r="AP633" s="4"/>
      <c r="AQ633" s="4"/>
      <c r="AR633" s="4"/>
      <c r="AS633" s="4"/>
    </row>
    <row r="634" spans="1:45" ht="12.75" customHeight="1" x14ac:dyDescent="0.25">
      <c r="A634" s="4"/>
      <c r="B634" s="4"/>
      <c r="C634" s="212"/>
      <c r="D634" s="212"/>
      <c r="E634" s="212"/>
      <c r="F634" s="212"/>
      <c r="G634" s="212"/>
      <c r="H634" s="212"/>
      <c r="I634" s="212"/>
      <c r="J634" s="212"/>
      <c r="K634" s="487"/>
      <c r="L634" s="4"/>
      <c r="M634" s="4"/>
      <c r="N634" s="4"/>
      <c r="O634" s="4"/>
      <c r="P634" s="4"/>
      <c r="Q634" s="212"/>
      <c r="R634" s="395"/>
      <c r="S634" s="4"/>
      <c r="T634" s="4"/>
      <c r="U634" s="212"/>
      <c r="V634" s="212"/>
      <c r="W634" s="212"/>
      <c r="X634" s="4"/>
      <c r="Y634" s="4"/>
      <c r="Z634" s="4"/>
      <c r="AA634" s="4"/>
      <c r="AB634" s="395"/>
      <c r="AC634" s="213"/>
      <c r="AD634" s="395"/>
      <c r="AE634" s="409"/>
      <c r="AF634" s="4"/>
      <c r="AG634" s="4"/>
      <c r="AH634" s="4"/>
      <c r="AI634" s="212"/>
      <c r="AJ634" s="4"/>
      <c r="AK634" s="4"/>
      <c r="AL634" s="4"/>
      <c r="AM634" s="4"/>
      <c r="AN634" s="4"/>
      <c r="AO634" s="4"/>
      <c r="AP634" s="4"/>
      <c r="AQ634" s="4"/>
      <c r="AR634" s="4"/>
      <c r="AS634" s="4"/>
    </row>
    <row r="635" spans="1:45" ht="12.75" customHeight="1" x14ac:dyDescent="0.25">
      <c r="A635" s="4"/>
      <c r="B635" s="4"/>
      <c r="C635" s="212"/>
      <c r="D635" s="212"/>
      <c r="E635" s="212"/>
      <c r="F635" s="212"/>
      <c r="G635" s="212"/>
      <c r="H635" s="212"/>
      <c r="I635" s="212"/>
      <c r="J635" s="212"/>
      <c r="K635" s="487"/>
      <c r="L635" s="4"/>
      <c r="M635" s="4"/>
      <c r="N635" s="4"/>
      <c r="O635" s="4"/>
      <c r="P635" s="4"/>
      <c r="Q635" s="212"/>
      <c r="R635" s="395"/>
      <c r="S635" s="4"/>
      <c r="T635" s="4"/>
      <c r="U635" s="212"/>
      <c r="V635" s="212"/>
      <c r="W635" s="212"/>
      <c r="X635" s="4"/>
      <c r="Y635" s="4"/>
      <c r="Z635" s="4"/>
      <c r="AA635" s="4"/>
      <c r="AB635" s="395"/>
      <c r="AC635" s="213"/>
      <c r="AD635" s="395"/>
      <c r="AE635" s="409"/>
      <c r="AF635" s="4"/>
      <c r="AG635" s="4"/>
      <c r="AH635" s="4"/>
      <c r="AI635" s="212"/>
      <c r="AJ635" s="4"/>
      <c r="AK635" s="4"/>
      <c r="AL635" s="4"/>
      <c r="AM635" s="4"/>
      <c r="AN635" s="4"/>
      <c r="AO635" s="4"/>
      <c r="AP635" s="4"/>
      <c r="AQ635" s="4"/>
      <c r="AR635" s="4"/>
      <c r="AS635" s="4"/>
    </row>
    <row r="636" spans="1:45" ht="12.75" customHeight="1" x14ac:dyDescent="0.25">
      <c r="A636" s="4"/>
      <c r="B636" s="4"/>
      <c r="C636" s="212"/>
      <c r="D636" s="212"/>
      <c r="E636" s="212"/>
      <c r="F636" s="212"/>
      <c r="G636" s="212"/>
      <c r="H636" s="212"/>
      <c r="I636" s="212"/>
      <c r="J636" s="212"/>
      <c r="K636" s="487"/>
      <c r="L636" s="4"/>
      <c r="M636" s="4"/>
      <c r="N636" s="4"/>
      <c r="O636" s="4"/>
      <c r="P636" s="4"/>
      <c r="Q636" s="212"/>
      <c r="R636" s="395"/>
      <c r="S636" s="4"/>
      <c r="T636" s="4"/>
      <c r="U636" s="212"/>
      <c r="V636" s="212"/>
      <c r="W636" s="212"/>
      <c r="X636" s="4"/>
      <c r="Y636" s="4"/>
      <c r="Z636" s="4"/>
      <c r="AA636" s="4"/>
      <c r="AB636" s="395"/>
      <c r="AC636" s="213"/>
      <c r="AD636" s="395"/>
      <c r="AE636" s="409"/>
      <c r="AF636" s="4"/>
      <c r="AG636" s="4"/>
      <c r="AH636" s="4"/>
      <c r="AI636" s="212"/>
      <c r="AJ636" s="4"/>
      <c r="AK636" s="4"/>
      <c r="AL636" s="4"/>
      <c r="AM636" s="4"/>
      <c r="AN636" s="4"/>
      <c r="AO636" s="4"/>
      <c r="AP636" s="4"/>
      <c r="AQ636" s="4"/>
      <c r="AR636" s="4"/>
      <c r="AS636" s="4"/>
    </row>
    <row r="637" spans="1:45" ht="12.75" customHeight="1" x14ac:dyDescent="0.25">
      <c r="A637" s="4"/>
      <c r="B637" s="4"/>
      <c r="C637" s="212"/>
      <c r="D637" s="212"/>
      <c r="E637" s="212"/>
      <c r="F637" s="212"/>
      <c r="G637" s="212"/>
      <c r="H637" s="212"/>
      <c r="I637" s="212"/>
      <c r="J637" s="212"/>
      <c r="K637" s="487"/>
      <c r="L637" s="4"/>
      <c r="M637" s="4"/>
      <c r="N637" s="4"/>
      <c r="O637" s="4"/>
      <c r="P637" s="4"/>
      <c r="Q637" s="212"/>
      <c r="R637" s="395"/>
      <c r="S637" s="4"/>
      <c r="T637" s="4"/>
      <c r="U637" s="212"/>
      <c r="V637" s="212"/>
      <c r="W637" s="212"/>
      <c r="X637" s="4"/>
      <c r="Y637" s="4"/>
      <c r="Z637" s="4"/>
      <c r="AA637" s="4"/>
      <c r="AB637" s="395"/>
      <c r="AC637" s="213"/>
      <c r="AD637" s="395"/>
      <c r="AE637" s="409"/>
      <c r="AF637" s="4"/>
      <c r="AG637" s="4"/>
      <c r="AH637" s="4"/>
      <c r="AI637" s="212"/>
      <c r="AJ637" s="4"/>
      <c r="AK637" s="4"/>
      <c r="AL637" s="4"/>
      <c r="AM637" s="4"/>
      <c r="AN637" s="4"/>
      <c r="AO637" s="4"/>
      <c r="AP637" s="4"/>
      <c r="AQ637" s="4"/>
      <c r="AR637" s="4"/>
      <c r="AS637" s="4"/>
    </row>
    <row r="638" spans="1:45" ht="12.75" customHeight="1" x14ac:dyDescent="0.25">
      <c r="A638" s="4"/>
      <c r="B638" s="4"/>
      <c r="C638" s="212"/>
      <c r="D638" s="212"/>
      <c r="E638" s="212"/>
      <c r="F638" s="212"/>
      <c r="G638" s="212"/>
      <c r="H638" s="212"/>
      <c r="I638" s="212"/>
      <c r="J638" s="212"/>
      <c r="K638" s="487"/>
      <c r="L638" s="4"/>
      <c r="M638" s="4"/>
      <c r="N638" s="4"/>
      <c r="O638" s="4"/>
      <c r="P638" s="4"/>
      <c r="Q638" s="212"/>
      <c r="R638" s="395"/>
      <c r="S638" s="4"/>
      <c r="T638" s="4"/>
      <c r="U638" s="212"/>
      <c r="V638" s="212"/>
      <c r="W638" s="212"/>
      <c r="X638" s="4"/>
      <c r="Y638" s="4"/>
      <c r="Z638" s="4"/>
      <c r="AA638" s="4"/>
      <c r="AB638" s="395"/>
      <c r="AC638" s="213"/>
      <c r="AD638" s="395"/>
      <c r="AE638" s="409"/>
      <c r="AF638" s="4"/>
      <c r="AG638" s="4"/>
      <c r="AH638" s="4"/>
      <c r="AI638" s="212"/>
      <c r="AJ638" s="4"/>
      <c r="AK638" s="4"/>
      <c r="AL638" s="4"/>
      <c r="AM638" s="4"/>
      <c r="AN638" s="4"/>
      <c r="AO638" s="4"/>
      <c r="AP638" s="4"/>
      <c r="AQ638" s="4"/>
      <c r="AR638" s="4"/>
      <c r="AS638" s="4"/>
    </row>
    <row r="639" spans="1:45" ht="12.75" customHeight="1" x14ac:dyDescent="0.25">
      <c r="A639" s="4"/>
      <c r="B639" s="4"/>
      <c r="C639" s="212"/>
      <c r="D639" s="212"/>
      <c r="E639" s="212"/>
      <c r="F639" s="212"/>
      <c r="G639" s="212"/>
      <c r="H639" s="212"/>
      <c r="I639" s="212"/>
      <c r="J639" s="212"/>
      <c r="K639" s="487"/>
      <c r="L639" s="4"/>
      <c r="M639" s="4"/>
      <c r="N639" s="4"/>
      <c r="O639" s="4"/>
      <c r="P639" s="4"/>
      <c r="Q639" s="212"/>
      <c r="R639" s="395"/>
      <c r="S639" s="4"/>
      <c r="T639" s="4"/>
      <c r="U639" s="212"/>
      <c r="V639" s="212"/>
      <c r="W639" s="212"/>
      <c r="X639" s="4"/>
      <c r="Y639" s="4"/>
      <c r="Z639" s="4"/>
      <c r="AA639" s="4"/>
      <c r="AB639" s="395"/>
      <c r="AC639" s="213"/>
      <c r="AD639" s="395"/>
      <c r="AE639" s="409"/>
      <c r="AF639" s="4"/>
      <c r="AG639" s="4"/>
      <c r="AH639" s="4"/>
      <c r="AI639" s="212"/>
      <c r="AJ639" s="4"/>
      <c r="AK639" s="4"/>
      <c r="AL639" s="4"/>
      <c r="AM639" s="4"/>
      <c r="AN639" s="4"/>
      <c r="AO639" s="4"/>
      <c r="AP639" s="4"/>
      <c r="AQ639" s="4"/>
      <c r="AR639" s="4"/>
      <c r="AS639" s="4"/>
    </row>
    <row r="640" spans="1:45" ht="12.75" customHeight="1" x14ac:dyDescent="0.25">
      <c r="A640" s="4"/>
      <c r="B640" s="4"/>
      <c r="C640" s="212"/>
      <c r="D640" s="212"/>
      <c r="E640" s="212"/>
      <c r="F640" s="212"/>
      <c r="G640" s="212"/>
      <c r="H640" s="212"/>
      <c r="I640" s="212"/>
      <c r="J640" s="212"/>
      <c r="K640" s="487"/>
      <c r="L640" s="4"/>
      <c r="M640" s="4"/>
      <c r="N640" s="4"/>
      <c r="O640" s="4"/>
      <c r="P640" s="4"/>
      <c r="Q640" s="212"/>
      <c r="R640" s="395"/>
      <c r="S640" s="4"/>
      <c r="T640" s="4"/>
      <c r="U640" s="212"/>
      <c r="V640" s="212"/>
      <c r="W640" s="212"/>
      <c r="X640" s="4"/>
      <c r="Y640" s="4"/>
      <c r="Z640" s="4"/>
      <c r="AA640" s="4"/>
      <c r="AB640" s="395"/>
      <c r="AC640" s="213"/>
      <c r="AD640" s="395"/>
      <c r="AE640" s="409"/>
      <c r="AF640" s="4"/>
      <c r="AG640" s="4"/>
      <c r="AH640" s="4"/>
      <c r="AI640" s="212"/>
      <c r="AJ640" s="4"/>
      <c r="AK640" s="4"/>
      <c r="AL640" s="4"/>
      <c r="AM640" s="4"/>
      <c r="AN640" s="4"/>
      <c r="AO640" s="4"/>
      <c r="AP640" s="4"/>
      <c r="AQ640" s="4"/>
      <c r="AR640" s="4"/>
      <c r="AS640" s="4"/>
    </row>
    <row r="641" spans="1:45" ht="12.75" customHeight="1" x14ac:dyDescent="0.25">
      <c r="A641" s="4"/>
      <c r="B641" s="4"/>
      <c r="C641" s="212"/>
      <c r="D641" s="212"/>
      <c r="E641" s="212"/>
      <c r="F641" s="212"/>
      <c r="G641" s="212"/>
      <c r="H641" s="212"/>
      <c r="I641" s="212"/>
      <c r="J641" s="212"/>
      <c r="K641" s="487"/>
      <c r="L641" s="4"/>
      <c r="M641" s="4"/>
      <c r="N641" s="4"/>
      <c r="O641" s="4"/>
      <c r="P641" s="4"/>
      <c r="Q641" s="212"/>
      <c r="R641" s="395"/>
      <c r="S641" s="4"/>
      <c r="T641" s="4"/>
      <c r="U641" s="212"/>
      <c r="V641" s="212"/>
      <c r="W641" s="212"/>
      <c r="X641" s="4"/>
      <c r="Y641" s="4"/>
      <c r="Z641" s="4"/>
      <c r="AA641" s="4"/>
      <c r="AB641" s="395"/>
      <c r="AC641" s="213"/>
      <c r="AD641" s="395"/>
      <c r="AE641" s="409"/>
      <c r="AF641" s="4"/>
      <c r="AG641" s="4"/>
      <c r="AH641" s="4"/>
      <c r="AI641" s="212"/>
      <c r="AJ641" s="4"/>
      <c r="AK641" s="4"/>
      <c r="AL641" s="4"/>
      <c r="AM641" s="4"/>
      <c r="AN641" s="4"/>
      <c r="AO641" s="4"/>
      <c r="AP641" s="4"/>
      <c r="AQ641" s="4"/>
      <c r="AR641" s="4"/>
      <c r="AS641" s="4"/>
    </row>
    <row r="642" spans="1:45" ht="12.75" customHeight="1" x14ac:dyDescent="0.25">
      <c r="A642" s="4"/>
      <c r="B642" s="4"/>
      <c r="C642" s="212"/>
      <c r="D642" s="212"/>
      <c r="E642" s="212"/>
      <c r="F642" s="212"/>
      <c r="G642" s="212"/>
      <c r="H642" s="212"/>
      <c r="I642" s="212"/>
      <c r="J642" s="212"/>
      <c r="K642" s="487"/>
      <c r="L642" s="4"/>
      <c r="M642" s="4"/>
      <c r="N642" s="4"/>
      <c r="O642" s="4"/>
      <c r="P642" s="4"/>
      <c r="Q642" s="212"/>
      <c r="R642" s="395"/>
      <c r="S642" s="4"/>
      <c r="T642" s="4"/>
      <c r="U642" s="212"/>
      <c r="V642" s="212"/>
      <c r="W642" s="212"/>
      <c r="X642" s="4"/>
      <c r="Y642" s="4"/>
      <c r="Z642" s="4"/>
      <c r="AA642" s="4"/>
      <c r="AB642" s="395"/>
      <c r="AC642" s="213"/>
      <c r="AD642" s="395"/>
      <c r="AE642" s="409"/>
      <c r="AF642" s="4"/>
      <c r="AG642" s="4"/>
      <c r="AH642" s="4"/>
      <c r="AI642" s="212"/>
      <c r="AJ642" s="4"/>
      <c r="AK642" s="4"/>
      <c r="AL642" s="4"/>
      <c r="AM642" s="4"/>
      <c r="AN642" s="4"/>
      <c r="AO642" s="4"/>
      <c r="AP642" s="4"/>
      <c r="AQ642" s="4"/>
      <c r="AR642" s="4"/>
      <c r="AS642" s="4"/>
    </row>
    <row r="643" spans="1:45" ht="12.75" customHeight="1" x14ac:dyDescent="0.25">
      <c r="A643" s="4"/>
      <c r="B643" s="4"/>
      <c r="C643" s="212"/>
      <c r="D643" s="212"/>
      <c r="E643" s="212"/>
      <c r="F643" s="212"/>
      <c r="G643" s="212"/>
      <c r="H643" s="212"/>
      <c r="I643" s="212"/>
      <c r="J643" s="212"/>
      <c r="K643" s="487"/>
      <c r="L643" s="4"/>
      <c r="M643" s="4"/>
      <c r="N643" s="4"/>
      <c r="O643" s="4"/>
      <c r="P643" s="4"/>
      <c r="Q643" s="212"/>
      <c r="R643" s="395"/>
      <c r="S643" s="4"/>
      <c r="T643" s="4"/>
      <c r="U643" s="212"/>
      <c r="V643" s="212"/>
      <c r="W643" s="212"/>
      <c r="X643" s="4"/>
      <c r="Y643" s="4"/>
      <c r="Z643" s="4"/>
      <c r="AA643" s="4"/>
      <c r="AB643" s="395"/>
      <c r="AC643" s="213"/>
      <c r="AD643" s="395"/>
      <c r="AE643" s="409"/>
      <c r="AF643" s="4"/>
      <c r="AG643" s="4"/>
      <c r="AH643" s="4"/>
      <c r="AI643" s="212"/>
      <c r="AJ643" s="4"/>
      <c r="AK643" s="4"/>
      <c r="AL643" s="4"/>
      <c r="AM643" s="4"/>
      <c r="AN643" s="4"/>
      <c r="AO643" s="4"/>
      <c r="AP643" s="4"/>
      <c r="AQ643" s="4"/>
      <c r="AR643" s="4"/>
      <c r="AS643" s="4"/>
    </row>
    <row r="644" spans="1:45" ht="12.75" customHeight="1" x14ac:dyDescent="0.25">
      <c r="A644" s="4"/>
      <c r="B644" s="4"/>
      <c r="C644" s="212"/>
      <c r="D644" s="212"/>
      <c r="E644" s="212"/>
      <c r="F644" s="212"/>
      <c r="G644" s="212"/>
      <c r="H644" s="212"/>
      <c r="I644" s="212"/>
      <c r="J644" s="212"/>
      <c r="K644" s="487"/>
      <c r="L644" s="4"/>
      <c r="M644" s="4"/>
      <c r="N644" s="4"/>
      <c r="O644" s="4"/>
      <c r="P644" s="4"/>
      <c r="Q644" s="212"/>
      <c r="R644" s="395"/>
      <c r="S644" s="4"/>
      <c r="T644" s="4"/>
      <c r="U644" s="212"/>
      <c r="V644" s="212"/>
      <c r="W644" s="212"/>
      <c r="X644" s="4"/>
      <c r="Y644" s="4"/>
      <c r="Z644" s="4"/>
      <c r="AA644" s="4"/>
      <c r="AB644" s="395"/>
      <c r="AC644" s="213"/>
      <c r="AD644" s="395"/>
      <c r="AE644" s="409"/>
      <c r="AF644" s="4"/>
      <c r="AG644" s="4"/>
      <c r="AH644" s="4"/>
      <c r="AI644" s="212"/>
      <c r="AJ644" s="4"/>
      <c r="AK644" s="4"/>
      <c r="AL644" s="4"/>
      <c r="AM644" s="4"/>
      <c r="AN644" s="4"/>
      <c r="AO644" s="4"/>
      <c r="AP644" s="4"/>
      <c r="AQ644" s="4"/>
      <c r="AR644" s="4"/>
      <c r="AS644" s="4"/>
    </row>
    <row r="645" spans="1:45" ht="12.75" customHeight="1" x14ac:dyDescent="0.25">
      <c r="A645" s="4"/>
      <c r="B645" s="4"/>
      <c r="C645" s="212"/>
      <c r="D645" s="212"/>
      <c r="E645" s="212"/>
      <c r="F645" s="212"/>
      <c r="G645" s="212"/>
      <c r="H645" s="212"/>
      <c r="I645" s="212"/>
      <c r="J645" s="212"/>
      <c r="K645" s="487"/>
      <c r="L645" s="4"/>
      <c r="M645" s="4"/>
      <c r="N645" s="4"/>
      <c r="O645" s="4"/>
      <c r="P645" s="4"/>
      <c r="Q645" s="212"/>
      <c r="R645" s="395"/>
      <c r="S645" s="4"/>
      <c r="T645" s="4"/>
      <c r="U645" s="212"/>
      <c r="V645" s="212"/>
      <c r="W645" s="212"/>
      <c r="X645" s="4"/>
      <c r="Y645" s="4"/>
      <c r="Z645" s="4"/>
      <c r="AA645" s="4"/>
      <c r="AB645" s="395"/>
      <c r="AC645" s="213"/>
      <c r="AD645" s="395"/>
      <c r="AE645" s="409"/>
      <c r="AF645" s="4"/>
      <c r="AG645" s="4"/>
      <c r="AH645" s="4"/>
      <c r="AI645" s="212"/>
      <c r="AJ645" s="4"/>
      <c r="AK645" s="4"/>
      <c r="AL645" s="4"/>
      <c r="AM645" s="4"/>
      <c r="AN645" s="4"/>
      <c r="AO645" s="4"/>
      <c r="AP645" s="4"/>
      <c r="AQ645" s="4"/>
      <c r="AR645" s="4"/>
      <c r="AS645" s="4"/>
    </row>
    <row r="646" spans="1:45" ht="12.75" customHeight="1" x14ac:dyDescent="0.25">
      <c r="A646" s="4"/>
      <c r="B646" s="4"/>
      <c r="C646" s="212"/>
      <c r="D646" s="212"/>
      <c r="E646" s="212"/>
      <c r="F646" s="212"/>
      <c r="G646" s="212"/>
      <c r="H646" s="212"/>
      <c r="I646" s="212"/>
      <c r="J646" s="212"/>
      <c r="K646" s="487"/>
      <c r="L646" s="4"/>
      <c r="M646" s="4"/>
      <c r="N646" s="4"/>
      <c r="O646" s="4"/>
      <c r="P646" s="4"/>
      <c r="Q646" s="212"/>
      <c r="R646" s="395"/>
      <c r="S646" s="4"/>
      <c r="T646" s="4"/>
      <c r="U646" s="212"/>
      <c r="V646" s="212"/>
      <c r="W646" s="212"/>
      <c r="X646" s="4"/>
      <c r="Y646" s="4"/>
      <c r="Z646" s="4"/>
      <c r="AA646" s="4"/>
      <c r="AB646" s="395"/>
      <c r="AC646" s="213"/>
      <c r="AD646" s="395"/>
      <c r="AE646" s="409"/>
      <c r="AF646" s="4"/>
      <c r="AG646" s="4"/>
      <c r="AH646" s="4"/>
      <c r="AI646" s="212"/>
      <c r="AJ646" s="4"/>
      <c r="AK646" s="4"/>
      <c r="AL646" s="4"/>
      <c r="AM646" s="4"/>
      <c r="AN646" s="4"/>
      <c r="AO646" s="4"/>
      <c r="AP646" s="4"/>
      <c r="AQ646" s="4"/>
      <c r="AR646" s="4"/>
      <c r="AS646" s="4"/>
    </row>
    <row r="647" spans="1:45" ht="12.75" customHeight="1" x14ac:dyDescent="0.25">
      <c r="A647" s="4"/>
      <c r="B647" s="4"/>
      <c r="C647" s="212"/>
      <c r="D647" s="212"/>
      <c r="E647" s="212"/>
      <c r="F647" s="212"/>
      <c r="G647" s="212"/>
      <c r="H647" s="212"/>
      <c r="I647" s="212"/>
      <c r="J647" s="212"/>
      <c r="K647" s="487"/>
      <c r="L647" s="4"/>
      <c r="M647" s="4"/>
      <c r="N647" s="4"/>
      <c r="O647" s="4"/>
      <c r="P647" s="4"/>
      <c r="Q647" s="212"/>
      <c r="R647" s="395"/>
      <c r="S647" s="4"/>
      <c r="T647" s="4"/>
      <c r="U647" s="212"/>
      <c r="V647" s="212"/>
      <c r="W647" s="212"/>
      <c r="X647" s="4"/>
      <c r="Y647" s="4"/>
      <c r="Z647" s="4"/>
      <c r="AA647" s="4"/>
      <c r="AB647" s="395"/>
      <c r="AC647" s="213"/>
      <c r="AD647" s="395"/>
      <c r="AE647" s="409"/>
      <c r="AF647" s="4"/>
      <c r="AG647" s="4"/>
      <c r="AH647" s="4"/>
      <c r="AI647" s="212"/>
      <c r="AJ647" s="4"/>
      <c r="AK647" s="4"/>
      <c r="AL647" s="4"/>
      <c r="AM647" s="4"/>
      <c r="AN647" s="4"/>
      <c r="AO647" s="4"/>
      <c r="AP647" s="4"/>
      <c r="AQ647" s="4"/>
      <c r="AR647" s="4"/>
      <c r="AS647" s="4"/>
    </row>
    <row r="648" spans="1:45" ht="12.75" customHeight="1" x14ac:dyDescent="0.25">
      <c r="A648" s="4"/>
      <c r="B648" s="4"/>
      <c r="C648" s="212"/>
      <c r="D648" s="212"/>
      <c r="E648" s="212"/>
      <c r="F648" s="212"/>
      <c r="G648" s="212"/>
      <c r="H648" s="212"/>
      <c r="I648" s="212"/>
      <c r="J648" s="212"/>
      <c r="K648" s="487"/>
      <c r="L648" s="4"/>
      <c r="M648" s="4"/>
      <c r="N648" s="4"/>
      <c r="O648" s="4"/>
      <c r="P648" s="4"/>
      <c r="Q648" s="212"/>
      <c r="R648" s="395"/>
      <c r="S648" s="4"/>
      <c r="T648" s="4"/>
      <c r="U648" s="212"/>
      <c r="V648" s="212"/>
      <c r="W648" s="212"/>
      <c r="X648" s="4"/>
      <c r="Y648" s="4"/>
      <c r="Z648" s="4"/>
      <c r="AA648" s="4"/>
      <c r="AB648" s="395"/>
      <c r="AC648" s="213"/>
      <c r="AD648" s="395"/>
      <c r="AE648" s="409"/>
      <c r="AF648" s="4"/>
      <c r="AG648" s="4"/>
      <c r="AH648" s="4"/>
      <c r="AI648" s="212"/>
      <c r="AJ648" s="4"/>
      <c r="AK648" s="4"/>
      <c r="AL648" s="4"/>
      <c r="AM648" s="4"/>
      <c r="AN648" s="4"/>
      <c r="AO648" s="4"/>
      <c r="AP648" s="4"/>
      <c r="AQ648" s="4"/>
      <c r="AR648" s="4"/>
      <c r="AS648" s="4"/>
    </row>
    <row r="649" spans="1:45" ht="12.75" customHeight="1" x14ac:dyDescent="0.25">
      <c r="A649" s="4"/>
      <c r="B649" s="4"/>
      <c r="C649" s="212"/>
      <c r="D649" s="212"/>
      <c r="E649" s="212"/>
      <c r="F649" s="212"/>
      <c r="G649" s="212"/>
      <c r="H649" s="212"/>
      <c r="I649" s="212"/>
      <c r="J649" s="212"/>
      <c r="K649" s="487"/>
      <c r="L649" s="4"/>
      <c r="M649" s="4"/>
      <c r="N649" s="4"/>
      <c r="O649" s="4"/>
      <c r="P649" s="4"/>
      <c r="Q649" s="212"/>
      <c r="R649" s="395"/>
      <c r="S649" s="4"/>
      <c r="T649" s="4"/>
      <c r="U649" s="212"/>
      <c r="V649" s="212"/>
      <c r="W649" s="212"/>
      <c r="X649" s="4"/>
      <c r="Y649" s="4"/>
      <c r="Z649" s="4"/>
      <c r="AA649" s="4"/>
      <c r="AB649" s="395"/>
      <c r="AC649" s="213"/>
      <c r="AD649" s="395"/>
      <c r="AE649" s="409"/>
      <c r="AF649" s="4"/>
      <c r="AG649" s="4"/>
      <c r="AH649" s="4"/>
      <c r="AI649" s="212"/>
      <c r="AJ649" s="4"/>
      <c r="AK649" s="4"/>
      <c r="AL649" s="4"/>
      <c r="AM649" s="4"/>
      <c r="AN649" s="4"/>
      <c r="AO649" s="4"/>
      <c r="AP649" s="4"/>
      <c r="AQ649" s="4"/>
      <c r="AR649" s="4"/>
      <c r="AS649" s="4"/>
    </row>
    <row r="650" spans="1:45" ht="12.75" customHeight="1" x14ac:dyDescent="0.25">
      <c r="A650" s="4"/>
      <c r="B650" s="4"/>
      <c r="C650" s="212"/>
      <c r="D650" s="212"/>
      <c r="E650" s="212"/>
      <c r="F650" s="212"/>
      <c r="G650" s="212"/>
      <c r="H650" s="212"/>
      <c r="I650" s="212"/>
      <c r="J650" s="212"/>
      <c r="K650" s="487"/>
      <c r="L650" s="4"/>
      <c r="M650" s="4"/>
      <c r="N650" s="4"/>
      <c r="O650" s="4"/>
      <c r="P650" s="4"/>
      <c r="Q650" s="212"/>
      <c r="R650" s="395"/>
      <c r="S650" s="4"/>
      <c r="T650" s="4"/>
      <c r="U650" s="212"/>
      <c r="V650" s="212"/>
      <c r="W650" s="212"/>
      <c r="X650" s="4"/>
      <c r="Y650" s="4"/>
      <c r="Z650" s="4"/>
      <c r="AA650" s="4"/>
      <c r="AB650" s="395"/>
      <c r="AC650" s="213"/>
      <c r="AD650" s="395"/>
      <c r="AE650" s="409"/>
      <c r="AF650" s="4"/>
      <c r="AG650" s="4"/>
      <c r="AH650" s="4"/>
      <c r="AI650" s="212"/>
      <c r="AJ650" s="4"/>
      <c r="AK650" s="4"/>
      <c r="AL650" s="4"/>
      <c r="AM650" s="4"/>
      <c r="AN650" s="4"/>
      <c r="AO650" s="4"/>
      <c r="AP650" s="4"/>
      <c r="AQ650" s="4"/>
      <c r="AR650" s="4"/>
      <c r="AS650" s="4"/>
    </row>
    <row r="651" spans="1:45" ht="12.75" customHeight="1" x14ac:dyDescent="0.25">
      <c r="A651" s="4"/>
      <c r="B651" s="4"/>
      <c r="C651" s="212"/>
      <c r="D651" s="212"/>
      <c r="E651" s="212"/>
      <c r="F651" s="212"/>
      <c r="G651" s="212"/>
      <c r="H651" s="212"/>
      <c r="I651" s="212"/>
      <c r="J651" s="212"/>
      <c r="K651" s="487"/>
      <c r="L651" s="4"/>
      <c r="M651" s="4"/>
      <c r="N651" s="4"/>
      <c r="O651" s="4"/>
      <c r="P651" s="4"/>
      <c r="Q651" s="212"/>
      <c r="R651" s="395"/>
      <c r="S651" s="4"/>
      <c r="T651" s="4"/>
      <c r="U651" s="212"/>
      <c r="V651" s="212"/>
      <c r="W651" s="212"/>
      <c r="X651" s="4"/>
      <c r="Y651" s="4"/>
      <c r="Z651" s="4"/>
      <c r="AA651" s="4"/>
      <c r="AB651" s="395"/>
      <c r="AC651" s="213"/>
      <c r="AD651" s="395"/>
      <c r="AE651" s="409"/>
      <c r="AF651" s="4"/>
      <c r="AG651" s="4"/>
      <c r="AH651" s="4"/>
      <c r="AI651" s="212"/>
      <c r="AJ651" s="4"/>
      <c r="AK651" s="4"/>
      <c r="AL651" s="4"/>
      <c r="AM651" s="4"/>
      <c r="AN651" s="4"/>
      <c r="AO651" s="4"/>
      <c r="AP651" s="4"/>
      <c r="AQ651" s="4"/>
      <c r="AR651" s="4"/>
      <c r="AS651" s="4"/>
    </row>
    <row r="652" spans="1:45" ht="12.75" customHeight="1" x14ac:dyDescent="0.25">
      <c r="A652" s="4"/>
      <c r="B652" s="4"/>
      <c r="C652" s="212"/>
      <c r="D652" s="212"/>
      <c r="E652" s="212"/>
      <c r="F652" s="212"/>
      <c r="G652" s="212"/>
      <c r="H652" s="212"/>
      <c r="I652" s="212"/>
      <c r="J652" s="212"/>
      <c r="K652" s="487"/>
      <c r="L652" s="4"/>
      <c r="M652" s="4"/>
      <c r="N652" s="4"/>
      <c r="O652" s="4"/>
      <c r="P652" s="4"/>
      <c r="Q652" s="212"/>
      <c r="R652" s="395"/>
      <c r="S652" s="4"/>
      <c r="T652" s="4"/>
      <c r="U652" s="212"/>
      <c r="V652" s="212"/>
      <c r="W652" s="212"/>
      <c r="X652" s="4"/>
      <c r="Y652" s="4"/>
      <c r="Z652" s="4"/>
      <c r="AA652" s="4"/>
      <c r="AB652" s="395"/>
      <c r="AC652" s="213"/>
      <c r="AD652" s="395"/>
      <c r="AE652" s="409"/>
      <c r="AF652" s="4"/>
      <c r="AG652" s="4"/>
      <c r="AH652" s="4"/>
      <c r="AI652" s="212"/>
      <c r="AJ652" s="4"/>
      <c r="AK652" s="4"/>
      <c r="AL652" s="4"/>
      <c r="AM652" s="4"/>
      <c r="AN652" s="4"/>
      <c r="AO652" s="4"/>
      <c r="AP652" s="4"/>
      <c r="AQ652" s="4"/>
      <c r="AR652" s="4"/>
      <c r="AS652" s="4"/>
    </row>
    <row r="653" spans="1:45" ht="12.75" customHeight="1" x14ac:dyDescent="0.25">
      <c r="A653" s="4"/>
      <c r="B653" s="4"/>
      <c r="C653" s="212"/>
      <c r="D653" s="212"/>
      <c r="E653" s="212"/>
      <c r="F653" s="212"/>
      <c r="G653" s="212"/>
      <c r="H653" s="212"/>
      <c r="I653" s="212"/>
      <c r="J653" s="212"/>
      <c r="K653" s="487"/>
      <c r="L653" s="4"/>
      <c r="M653" s="4"/>
      <c r="N653" s="4"/>
      <c r="O653" s="4"/>
      <c r="P653" s="4"/>
      <c r="Q653" s="212"/>
      <c r="R653" s="395"/>
      <c r="S653" s="4"/>
      <c r="T653" s="4"/>
      <c r="U653" s="212"/>
      <c r="V653" s="212"/>
      <c r="W653" s="212"/>
      <c r="X653" s="4"/>
      <c r="Y653" s="4"/>
      <c r="Z653" s="4"/>
      <c r="AA653" s="4"/>
      <c r="AB653" s="395"/>
      <c r="AC653" s="213"/>
      <c r="AD653" s="395"/>
      <c r="AE653" s="409"/>
      <c r="AF653" s="4"/>
      <c r="AG653" s="4"/>
      <c r="AH653" s="4"/>
      <c r="AI653" s="212"/>
      <c r="AJ653" s="4"/>
      <c r="AK653" s="4"/>
      <c r="AL653" s="4"/>
      <c r="AM653" s="4"/>
      <c r="AN653" s="4"/>
      <c r="AO653" s="4"/>
      <c r="AP653" s="4"/>
      <c r="AQ653" s="4"/>
      <c r="AR653" s="4"/>
      <c r="AS653" s="4"/>
    </row>
    <row r="654" spans="1:45" ht="12.75" customHeight="1" x14ac:dyDescent="0.25">
      <c r="A654" s="4"/>
      <c r="B654" s="4"/>
      <c r="C654" s="212"/>
      <c r="D654" s="212"/>
      <c r="E654" s="212"/>
      <c r="F654" s="212"/>
      <c r="G654" s="212"/>
      <c r="H654" s="212"/>
      <c r="I654" s="212"/>
      <c r="J654" s="212"/>
      <c r="K654" s="487"/>
      <c r="L654" s="4"/>
      <c r="M654" s="4"/>
      <c r="N654" s="4"/>
      <c r="O654" s="4"/>
      <c r="P654" s="4"/>
      <c r="Q654" s="212"/>
      <c r="R654" s="395"/>
      <c r="S654" s="4"/>
      <c r="T654" s="4"/>
      <c r="U654" s="212"/>
      <c r="V654" s="212"/>
      <c r="W654" s="212"/>
      <c r="X654" s="4"/>
      <c r="Y654" s="4"/>
      <c r="Z654" s="4"/>
      <c r="AA654" s="4"/>
      <c r="AB654" s="395"/>
      <c r="AC654" s="213"/>
      <c r="AD654" s="395"/>
      <c r="AE654" s="409"/>
      <c r="AF654" s="4"/>
      <c r="AG654" s="4"/>
      <c r="AH654" s="4"/>
      <c r="AI654" s="212"/>
      <c r="AJ654" s="4"/>
      <c r="AK654" s="4"/>
      <c r="AL654" s="4"/>
      <c r="AM654" s="4"/>
      <c r="AN654" s="4"/>
      <c r="AO654" s="4"/>
      <c r="AP654" s="4"/>
      <c r="AQ654" s="4"/>
      <c r="AR654" s="4"/>
      <c r="AS654" s="4"/>
    </row>
    <row r="655" spans="1:45" ht="12.75" customHeight="1" x14ac:dyDescent="0.25">
      <c r="A655" s="4"/>
      <c r="B655" s="4"/>
      <c r="C655" s="212"/>
      <c r="D655" s="212"/>
      <c r="E655" s="212"/>
      <c r="F655" s="212"/>
      <c r="G655" s="212"/>
      <c r="H655" s="212"/>
      <c r="I655" s="212"/>
      <c r="J655" s="212"/>
      <c r="K655" s="487"/>
      <c r="L655" s="4"/>
      <c r="M655" s="4"/>
      <c r="N655" s="4"/>
      <c r="O655" s="4"/>
      <c r="P655" s="4"/>
      <c r="Q655" s="212"/>
      <c r="R655" s="395"/>
      <c r="S655" s="4"/>
      <c r="T655" s="4"/>
      <c r="U655" s="212"/>
      <c r="V655" s="212"/>
      <c r="W655" s="212"/>
      <c r="X655" s="4"/>
      <c r="Y655" s="4"/>
      <c r="Z655" s="4"/>
      <c r="AA655" s="4"/>
      <c r="AB655" s="395"/>
      <c r="AC655" s="213"/>
      <c r="AD655" s="395"/>
      <c r="AE655" s="409"/>
      <c r="AF655" s="4"/>
      <c r="AG655" s="4"/>
      <c r="AH655" s="4"/>
      <c r="AI655" s="212"/>
      <c r="AJ655" s="4"/>
      <c r="AK655" s="4"/>
      <c r="AL655" s="4"/>
      <c r="AM655" s="4"/>
      <c r="AN655" s="4"/>
      <c r="AO655" s="4"/>
      <c r="AP655" s="4"/>
      <c r="AQ655" s="4"/>
      <c r="AR655" s="4"/>
      <c r="AS655" s="4"/>
    </row>
    <row r="656" spans="1:45" ht="12.75" customHeight="1" x14ac:dyDescent="0.25">
      <c r="A656" s="4"/>
      <c r="B656" s="4"/>
      <c r="C656" s="212"/>
      <c r="D656" s="212"/>
      <c r="E656" s="212"/>
      <c r="F656" s="212"/>
      <c r="G656" s="212"/>
      <c r="H656" s="212"/>
      <c r="I656" s="212"/>
      <c r="J656" s="212"/>
      <c r="K656" s="487"/>
      <c r="L656" s="4"/>
      <c r="M656" s="4"/>
      <c r="N656" s="4"/>
      <c r="O656" s="4"/>
      <c r="P656" s="4"/>
      <c r="Q656" s="212"/>
      <c r="R656" s="395"/>
      <c r="S656" s="4"/>
      <c r="T656" s="4"/>
      <c r="U656" s="212"/>
      <c r="V656" s="212"/>
      <c r="W656" s="212"/>
      <c r="X656" s="4"/>
      <c r="Y656" s="4"/>
      <c r="Z656" s="4"/>
      <c r="AA656" s="4"/>
      <c r="AB656" s="395"/>
      <c r="AC656" s="213"/>
      <c r="AD656" s="395"/>
      <c r="AE656" s="409"/>
      <c r="AF656" s="4"/>
      <c r="AG656" s="4"/>
      <c r="AH656" s="4"/>
      <c r="AI656" s="212"/>
      <c r="AJ656" s="4"/>
      <c r="AK656" s="4"/>
      <c r="AL656" s="4"/>
      <c r="AM656" s="4"/>
      <c r="AN656" s="4"/>
      <c r="AO656" s="4"/>
      <c r="AP656" s="4"/>
      <c r="AQ656" s="4"/>
      <c r="AR656" s="4"/>
      <c r="AS656" s="4"/>
    </row>
    <row r="657" spans="1:45" ht="12.75" customHeight="1" x14ac:dyDescent="0.25">
      <c r="A657" s="4"/>
      <c r="B657" s="4"/>
      <c r="C657" s="212"/>
      <c r="D657" s="212"/>
      <c r="E657" s="212"/>
      <c r="F657" s="212"/>
      <c r="G657" s="212"/>
      <c r="H657" s="212"/>
      <c r="I657" s="212"/>
      <c r="J657" s="212"/>
      <c r="K657" s="487"/>
      <c r="L657" s="4"/>
      <c r="M657" s="4"/>
      <c r="N657" s="4"/>
      <c r="O657" s="4"/>
      <c r="P657" s="4"/>
      <c r="Q657" s="212"/>
      <c r="R657" s="395"/>
      <c r="S657" s="4"/>
      <c r="T657" s="4"/>
      <c r="U657" s="212"/>
      <c r="V657" s="212"/>
      <c r="W657" s="212"/>
      <c r="X657" s="4"/>
      <c r="Y657" s="4"/>
      <c r="Z657" s="4"/>
      <c r="AA657" s="4"/>
      <c r="AB657" s="395"/>
      <c r="AC657" s="213"/>
      <c r="AD657" s="395"/>
      <c r="AE657" s="409"/>
      <c r="AF657" s="4"/>
      <c r="AG657" s="4"/>
      <c r="AH657" s="4"/>
      <c r="AI657" s="212"/>
      <c r="AJ657" s="4"/>
      <c r="AK657" s="4"/>
      <c r="AL657" s="4"/>
      <c r="AM657" s="4"/>
      <c r="AN657" s="4"/>
      <c r="AO657" s="4"/>
      <c r="AP657" s="4"/>
      <c r="AQ657" s="4"/>
      <c r="AR657" s="4"/>
      <c r="AS657" s="4"/>
    </row>
    <row r="658" spans="1:45" ht="12.75" customHeight="1" x14ac:dyDescent="0.25">
      <c r="A658" s="4"/>
      <c r="B658" s="4"/>
      <c r="C658" s="212"/>
      <c r="D658" s="212"/>
      <c r="E658" s="212"/>
      <c r="F658" s="212"/>
      <c r="G658" s="212"/>
      <c r="H658" s="212"/>
      <c r="I658" s="212"/>
      <c r="J658" s="212"/>
      <c r="K658" s="487"/>
      <c r="L658" s="4"/>
      <c r="M658" s="4"/>
      <c r="N658" s="4"/>
      <c r="O658" s="4"/>
      <c r="P658" s="4"/>
      <c r="Q658" s="212"/>
      <c r="R658" s="395"/>
      <c r="S658" s="4"/>
      <c r="T658" s="4"/>
      <c r="U658" s="212"/>
      <c r="V658" s="212"/>
      <c r="W658" s="212"/>
      <c r="X658" s="4"/>
      <c r="Y658" s="4"/>
      <c r="Z658" s="4"/>
      <c r="AA658" s="4"/>
      <c r="AB658" s="395"/>
      <c r="AC658" s="213"/>
      <c r="AD658" s="395"/>
      <c r="AE658" s="409"/>
      <c r="AF658" s="4"/>
      <c r="AG658" s="4"/>
      <c r="AH658" s="4"/>
      <c r="AI658" s="212"/>
      <c r="AJ658" s="4"/>
      <c r="AK658" s="4"/>
      <c r="AL658" s="4"/>
      <c r="AM658" s="4"/>
      <c r="AN658" s="4"/>
      <c r="AO658" s="4"/>
      <c r="AP658" s="4"/>
      <c r="AQ658" s="4"/>
      <c r="AR658" s="4"/>
      <c r="AS658" s="4"/>
    </row>
    <row r="659" spans="1:45" ht="12.75" customHeight="1" x14ac:dyDescent="0.25">
      <c r="A659" s="4"/>
      <c r="B659" s="4"/>
      <c r="C659" s="212"/>
      <c r="D659" s="212"/>
      <c r="E659" s="212"/>
      <c r="F659" s="212"/>
      <c r="G659" s="212"/>
      <c r="H659" s="212"/>
      <c r="I659" s="212"/>
      <c r="J659" s="212"/>
      <c r="K659" s="487"/>
      <c r="L659" s="4"/>
      <c r="M659" s="4"/>
      <c r="N659" s="4"/>
      <c r="O659" s="4"/>
      <c r="P659" s="4"/>
      <c r="Q659" s="212"/>
      <c r="R659" s="395"/>
      <c r="S659" s="4"/>
      <c r="T659" s="4"/>
      <c r="U659" s="212"/>
      <c r="V659" s="212"/>
      <c r="W659" s="212"/>
      <c r="X659" s="4"/>
      <c r="Y659" s="4"/>
      <c r="Z659" s="4"/>
      <c r="AA659" s="4"/>
      <c r="AB659" s="395"/>
      <c r="AC659" s="213"/>
      <c r="AD659" s="395"/>
      <c r="AE659" s="409"/>
      <c r="AF659" s="4"/>
      <c r="AG659" s="4"/>
      <c r="AH659" s="4"/>
      <c r="AI659" s="212"/>
      <c r="AJ659" s="4"/>
      <c r="AK659" s="4"/>
      <c r="AL659" s="4"/>
      <c r="AM659" s="4"/>
      <c r="AN659" s="4"/>
      <c r="AO659" s="4"/>
      <c r="AP659" s="4"/>
      <c r="AQ659" s="4"/>
      <c r="AR659" s="4"/>
      <c r="AS659" s="4"/>
    </row>
    <row r="660" spans="1:45" ht="12.75" customHeight="1" x14ac:dyDescent="0.25">
      <c r="A660" s="4"/>
      <c r="B660" s="4"/>
      <c r="C660" s="212"/>
      <c r="D660" s="212"/>
      <c r="E660" s="212"/>
      <c r="F660" s="212"/>
      <c r="G660" s="212"/>
      <c r="H660" s="212"/>
      <c r="I660" s="212"/>
      <c r="J660" s="212"/>
      <c r="K660" s="487"/>
      <c r="L660" s="4"/>
      <c r="M660" s="4"/>
      <c r="N660" s="4"/>
      <c r="O660" s="4"/>
      <c r="P660" s="4"/>
      <c r="Q660" s="212"/>
      <c r="R660" s="395"/>
      <c r="S660" s="4"/>
      <c r="T660" s="4"/>
      <c r="U660" s="212"/>
      <c r="V660" s="212"/>
      <c r="W660" s="212"/>
      <c r="X660" s="4"/>
      <c r="Y660" s="4"/>
      <c r="Z660" s="4"/>
      <c r="AA660" s="4"/>
      <c r="AB660" s="395"/>
      <c r="AC660" s="213"/>
      <c r="AD660" s="395"/>
      <c r="AE660" s="409"/>
      <c r="AF660" s="4"/>
      <c r="AG660" s="4"/>
      <c r="AH660" s="4"/>
      <c r="AI660" s="212"/>
      <c r="AJ660" s="4"/>
      <c r="AK660" s="4"/>
      <c r="AL660" s="4"/>
      <c r="AM660" s="4"/>
      <c r="AN660" s="4"/>
      <c r="AO660" s="4"/>
      <c r="AP660" s="4"/>
      <c r="AQ660" s="4"/>
      <c r="AR660" s="4"/>
      <c r="AS660" s="4"/>
    </row>
    <row r="661" spans="1:45" ht="12.75" customHeight="1" x14ac:dyDescent="0.25">
      <c r="A661" s="4"/>
      <c r="B661" s="4"/>
      <c r="C661" s="212"/>
      <c r="D661" s="212"/>
      <c r="E661" s="212"/>
      <c r="F661" s="212"/>
      <c r="G661" s="212"/>
      <c r="H661" s="212"/>
      <c r="I661" s="212"/>
      <c r="J661" s="212"/>
      <c r="K661" s="487"/>
      <c r="L661" s="4"/>
      <c r="M661" s="4"/>
      <c r="N661" s="4"/>
      <c r="O661" s="4"/>
      <c r="P661" s="4"/>
      <c r="Q661" s="212"/>
      <c r="R661" s="395"/>
      <c r="S661" s="4"/>
      <c r="T661" s="4"/>
      <c r="U661" s="212"/>
      <c r="V661" s="212"/>
      <c r="W661" s="212"/>
      <c r="X661" s="4"/>
      <c r="Y661" s="4"/>
      <c r="Z661" s="4"/>
      <c r="AA661" s="4"/>
      <c r="AB661" s="395"/>
      <c r="AC661" s="213"/>
      <c r="AD661" s="395"/>
      <c r="AE661" s="409"/>
      <c r="AF661" s="4"/>
      <c r="AG661" s="4"/>
      <c r="AH661" s="4"/>
      <c r="AI661" s="212"/>
      <c r="AJ661" s="4"/>
      <c r="AK661" s="4"/>
      <c r="AL661" s="4"/>
      <c r="AM661" s="4"/>
      <c r="AN661" s="4"/>
      <c r="AO661" s="4"/>
      <c r="AP661" s="4"/>
      <c r="AQ661" s="4"/>
      <c r="AR661" s="4"/>
      <c r="AS661" s="4"/>
    </row>
    <row r="662" spans="1:45" ht="12.75" customHeight="1" x14ac:dyDescent="0.25">
      <c r="A662" s="4"/>
      <c r="B662" s="4"/>
      <c r="C662" s="212"/>
      <c r="D662" s="212"/>
      <c r="E662" s="212"/>
      <c r="F662" s="212"/>
      <c r="G662" s="212"/>
      <c r="H662" s="212"/>
      <c r="I662" s="212"/>
      <c r="J662" s="212"/>
      <c r="K662" s="487"/>
      <c r="L662" s="4"/>
      <c r="M662" s="4"/>
      <c r="N662" s="4"/>
      <c r="O662" s="4"/>
      <c r="P662" s="4"/>
      <c r="Q662" s="212"/>
      <c r="R662" s="395"/>
      <c r="S662" s="4"/>
      <c r="T662" s="4"/>
      <c r="U662" s="212"/>
      <c r="V662" s="212"/>
      <c r="W662" s="212"/>
      <c r="X662" s="4"/>
      <c r="Y662" s="4"/>
      <c r="Z662" s="4"/>
      <c r="AA662" s="4"/>
      <c r="AB662" s="395"/>
      <c r="AC662" s="213"/>
      <c r="AD662" s="395"/>
      <c r="AE662" s="409"/>
      <c r="AF662" s="4"/>
      <c r="AG662" s="4"/>
      <c r="AH662" s="4"/>
      <c r="AI662" s="212"/>
      <c r="AJ662" s="4"/>
      <c r="AK662" s="4"/>
      <c r="AL662" s="4"/>
      <c r="AM662" s="4"/>
      <c r="AN662" s="4"/>
      <c r="AO662" s="4"/>
      <c r="AP662" s="4"/>
      <c r="AQ662" s="4"/>
      <c r="AR662" s="4"/>
      <c r="AS662" s="4"/>
    </row>
    <row r="663" spans="1:45" ht="12.75" customHeight="1" x14ac:dyDescent="0.25">
      <c r="A663" s="4"/>
      <c r="B663" s="4"/>
      <c r="C663" s="212"/>
      <c r="D663" s="212"/>
      <c r="E663" s="212"/>
      <c r="F663" s="212"/>
      <c r="G663" s="212"/>
      <c r="H663" s="212"/>
      <c r="I663" s="212"/>
      <c r="J663" s="212"/>
      <c r="K663" s="487"/>
      <c r="L663" s="4"/>
      <c r="M663" s="4"/>
      <c r="N663" s="4"/>
      <c r="O663" s="4"/>
      <c r="P663" s="4"/>
      <c r="Q663" s="212"/>
      <c r="R663" s="395"/>
      <c r="S663" s="4"/>
      <c r="T663" s="4"/>
      <c r="U663" s="212"/>
      <c r="V663" s="212"/>
      <c r="W663" s="212"/>
      <c r="X663" s="4"/>
      <c r="Y663" s="4"/>
      <c r="Z663" s="4"/>
      <c r="AA663" s="4"/>
      <c r="AB663" s="395"/>
      <c r="AC663" s="213"/>
      <c r="AD663" s="395"/>
      <c r="AE663" s="409"/>
      <c r="AF663" s="4"/>
      <c r="AG663" s="4"/>
      <c r="AH663" s="4"/>
      <c r="AI663" s="212"/>
      <c r="AJ663" s="4"/>
      <c r="AK663" s="4"/>
      <c r="AL663" s="4"/>
      <c r="AM663" s="4"/>
      <c r="AN663" s="4"/>
      <c r="AO663" s="4"/>
      <c r="AP663" s="4"/>
      <c r="AQ663" s="4"/>
      <c r="AR663" s="4"/>
      <c r="AS663" s="4"/>
    </row>
    <row r="664" spans="1:45" ht="12.75" customHeight="1" x14ac:dyDescent="0.25">
      <c r="A664" s="4"/>
      <c r="B664" s="4"/>
      <c r="C664" s="212"/>
      <c r="D664" s="212"/>
      <c r="E664" s="212"/>
      <c r="F664" s="212"/>
      <c r="G664" s="212"/>
      <c r="H664" s="212"/>
      <c r="I664" s="212"/>
      <c r="J664" s="212"/>
      <c r="K664" s="487"/>
      <c r="L664" s="4"/>
      <c r="M664" s="4"/>
      <c r="N664" s="4"/>
      <c r="O664" s="4"/>
      <c r="P664" s="4"/>
      <c r="Q664" s="212"/>
      <c r="R664" s="395"/>
      <c r="S664" s="4"/>
      <c r="T664" s="4"/>
      <c r="U664" s="212"/>
      <c r="V664" s="212"/>
      <c r="W664" s="212"/>
      <c r="X664" s="4"/>
      <c r="Y664" s="4"/>
      <c r="Z664" s="4"/>
      <c r="AA664" s="4"/>
      <c r="AB664" s="395"/>
      <c r="AC664" s="213"/>
      <c r="AD664" s="395"/>
      <c r="AE664" s="409"/>
      <c r="AF664" s="4"/>
      <c r="AG664" s="4"/>
      <c r="AH664" s="4"/>
      <c r="AI664" s="212"/>
      <c r="AJ664" s="4"/>
      <c r="AK664" s="4"/>
      <c r="AL664" s="4"/>
      <c r="AM664" s="4"/>
      <c r="AN664" s="4"/>
      <c r="AO664" s="4"/>
      <c r="AP664" s="4"/>
      <c r="AQ664" s="4"/>
      <c r="AR664" s="4"/>
      <c r="AS664" s="4"/>
    </row>
    <row r="665" spans="1:45" ht="12.75" customHeight="1" x14ac:dyDescent="0.25">
      <c r="A665" s="4"/>
      <c r="B665" s="4"/>
      <c r="C665" s="212"/>
      <c r="D665" s="212"/>
      <c r="E665" s="212"/>
      <c r="F665" s="212"/>
      <c r="G665" s="212"/>
      <c r="H665" s="212"/>
      <c r="I665" s="212"/>
      <c r="J665" s="212"/>
      <c r="K665" s="487"/>
      <c r="L665" s="4"/>
      <c r="M665" s="4"/>
      <c r="N665" s="4"/>
      <c r="O665" s="4"/>
      <c r="P665" s="4"/>
      <c r="Q665" s="212"/>
      <c r="R665" s="395"/>
      <c r="S665" s="4"/>
      <c r="T665" s="4"/>
      <c r="U665" s="212"/>
      <c r="V665" s="212"/>
      <c r="W665" s="212"/>
      <c r="X665" s="4"/>
      <c r="Y665" s="4"/>
      <c r="Z665" s="4"/>
      <c r="AA665" s="4"/>
      <c r="AB665" s="395"/>
      <c r="AC665" s="213"/>
      <c r="AD665" s="395"/>
      <c r="AE665" s="409"/>
      <c r="AF665" s="4"/>
      <c r="AG665" s="4"/>
      <c r="AH665" s="4"/>
      <c r="AI665" s="212"/>
      <c r="AJ665" s="4"/>
      <c r="AK665" s="4"/>
      <c r="AL665" s="4"/>
      <c r="AM665" s="4"/>
      <c r="AN665" s="4"/>
      <c r="AO665" s="4"/>
      <c r="AP665" s="4"/>
      <c r="AQ665" s="4"/>
      <c r="AR665" s="4"/>
      <c r="AS665" s="4"/>
    </row>
    <row r="666" spans="1:45" ht="12.75" customHeight="1" x14ac:dyDescent="0.25">
      <c r="A666" s="4"/>
      <c r="B666" s="4"/>
      <c r="C666" s="212"/>
      <c r="D666" s="212"/>
      <c r="E666" s="212"/>
      <c r="F666" s="212"/>
      <c r="G666" s="212"/>
      <c r="H666" s="212"/>
      <c r="I666" s="212"/>
      <c r="J666" s="212"/>
      <c r="K666" s="487"/>
      <c r="L666" s="4"/>
      <c r="M666" s="4"/>
      <c r="N666" s="4"/>
      <c r="O666" s="4"/>
      <c r="P666" s="4"/>
      <c r="Q666" s="212"/>
      <c r="R666" s="395"/>
      <c r="S666" s="4"/>
      <c r="T666" s="4"/>
      <c r="U666" s="212"/>
      <c r="V666" s="212"/>
      <c r="W666" s="212"/>
      <c r="X666" s="4"/>
      <c r="Y666" s="4"/>
      <c r="Z666" s="4"/>
      <c r="AA666" s="4"/>
      <c r="AB666" s="395"/>
      <c r="AC666" s="213"/>
      <c r="AD666" s="395"/>
      <c r="AE666" s="409"/>
      <c r="AF666" s="4"/>
      <c r="AG666" s="4"/>
      <c r="AH666" s="4"/>
      <c r="AI666" s="212"/>
      <c r="AJ666" s="4"/>
      <c r="AK666" s="4"/>
      <c r="AL666" s="4"/>
      <c r="AM666" s="4"/>
      <c r="AN666" s="4"/>
      <c r="AO666" s="4"/>
      <c r="AP666" s="4"/>
      <c r="AQ666" s="4"/>
      <c r="AR666" s="4"/>
      <c r="AS666" s="4"/>
    </row>
    <row r="667" spans="1:45" ht="12.75" customHeight="1" x14ac:dyDescent="0.25">
      <c r="A667" s="4"/>
      <c r="B667" s="4"/>
      <c r="C667" s="212"/>
      <c r="D667" s="212"/>
      <c r="E667" s="212"/>
      <c r="F667" s="212"/>
      <c r="G667" s="212"/>
      <c r="H667" s="212"/>
      <c r="I667" s="212"/>
      <c r="J667" s="212"/>
      <c r="K667" s="487"/>
      <c r="L667" s="4"/>
      <c r="M667" s="4"/>
      <c r="N667" s="4"/>
      <c r="O667" s="4"/>
      <c r="P667" s="4"/>
      <c r="Q667" s="212"/>
      <c r="R667" s="395"/>
      <c r="S667" s="4"/>
      <c r="T667" s="4"/>
      <c r="U667" s="212"/>
      <c r="V667" s="212"/>
      <c r="W667" s="212"/>
      <c r="X667" s="4"/>
      <c r="Y667" s="4"/>
      <c r="Z667" s="4"/>
      <c r="AA667" s="4"/>
      <c r="AB667" s="395"/>
      <c r="AC667" s="213"/>
      <c r="AD667" s="395"/>
      <c r="AE667" s="409"/>
      <c r="AF667" s="4"/>
      <c r="AG667" s="4"/>
      <c r="AH667" s="4"/>
      <c r="AI667" s="212"/>
      <c r="AJ667" s="4"/>
      <c r="AK667" s="4"/>
      <c r="AL667" s="4"/>
      <c r="AM667" s="4"/>
      <c r="AN667" s="4"/>
      <c r="AO667" s="4"/>
      <c r="AP667" s="4"/>
      <c r="AQ667" s="4"/>
      <c r="AR667" s="4"/>
      <c r="AS667" s="4"/>
    </row>
    <row r="668" spans="1:45" ht="12.75" customHeight="1" x14ac:dyDescent="0.25">
      <c r="A668" s="4"/>
      <c r="B668" s="4"/>
      <c r="C668" s="212"/>
      <c r="D668" s="212"/>
      <c r="E668" s="212"/>
      <c r="F668" s="212"/>
      <c r="G668" s="212"/>
      <c r="H668" s="212"/>
      <c r="I668" s="212"/>
      <c r="J668" s="212"/>
      <c r="K668" s="487"/>
      <c r="L668" s="4"/>
      <c r="M668" s="4"/>
      <c r="N668" s="4"/>
      <c r="O668" s="4"/>
      <c r="P668" s="4"/>
      <c r="Q668" s="212"/>
      <c r="R668" s="395"/>
      <c r="S668" s="4"/>
      <c r="T668" s="4"/>
      <c r="U668" s="212"/>
      <c r="V668" s="212"/>
      <c r="W668" s="212"/>
      <c r="X668" s="4"/>
      <c r="Y668" s="4"/>
      <c r="Z668" s="4"/>
      <c r="AA668" s="4"/>
      <c r="AB668" s="395"/>
      <c r="AC668" s="213"/>
      <c r="AD668" s="395"/>
      <c r="AE668" s="409"/>
      <c r="AF668" s="4"/>
      <c r="AG668" s="4"/>
      <c r="AH668" s="4"/>
      <c r="AI668" s="212"/>
      <c r="AJ668" s="4"/>
      <c r="AK668" s="4"/>
      <c r="AL668" s="4"/>
      <c r="AM668" s="4"/>
      <c r="AN668" s="4"/>
      <c r="AO668" s="4"/>
      <c r="AP668" s="4"/>
      <c r="AQ668" s="4"/>
      <c r="AR668" s="4"/>
      <c r="AS668" s="4"/>
    </row>
    <row r="669" spans="1:45" ht="12.75" customHeight="1" x14ac:dyDescent="0.25">
      <c r="A669" s="4"/>
      <c r="B669" s="4"/>
      <c r="C669" s="212"/>
      <c r="D669" s="212"/>
      <c r="E669" s="212"/>
      <c r="F669" s="212"/>
      <c r="G669" s="212"/>
      <c r="H669" s="212"/>
      <c r="I669" s="212"/>
      <c r="J669" s="212"/>
      <c r="K669" s="487"/>
      <c r="L669" s="4"/>
      <c r="M669" s="4"/>
      <c r="N669" s="4"/>
      <c r="O669" s="4"/>
      <c r="P669" s="4"/>
      <c r="Q669" s="212"/>
      <c r="R669" s="395"/>
      <c r="S669" s="4"/>
      <c r="T669" s="4"/>
      <c r="U669" s="212"/>
      <c r="V669" s="212"/>
      <c r="W669" s="212"/>
      <c r="X669" s="4"/>
      <c r="Y669" s="4"/>
      <c r="Z669" s="4"/>
      <c r="AA669" s="4"/>
      <c r="AB669" s="395"/>
      <c r="AC669" s="213"/>
      <c r="AD669" s="395"/>
      <c r="AE669" s="409"/>
      <c r="AF669" s="4"/>
      <c r="AG669" s="4"/>
      <c r="AH669" s="4"/>
      <c r="AI669" s="212"/>
      <c r="AJ669" s="4"/>
      <c r="AK669" s="4"/>
      <c r="AL669" s="4"/>
      <c r="AM669" s="4"/>
      <c r="AN669" s="4"/>
      <c r="AO669" s="4"/>
      <c r="AP669" s="4"/>
      <c r="AQ669" s="4"/>
      <c r="AR669" s="4"/>
      <c r="AS669" s="4"/>
    </row>
    <row r="670" spans="1:45" ht="12.75" customHeight="1" x14ac:dyDescent="0.25">
      <c r="A670" s="4"/>
      <c r="B670" s="4"/>
      <c r="C670" s="212"/>
      <c r="D670" s="212"/>
      <c r="E670" s="212"/>
      <c r="F670" s="212"/>
      <c r="G670" s="212"/>
      <c r="H670" s="212"/>
      <c r="I670" s="212"/>
      <c r="J670" s="212"/>
      <c r="K670" s="487"/>
      <c r="L670" s="4"/>
      <c r="M670" s="4"/>
      <c r="N670" s="4"/>
      <c r="O670" s="4"/>
      <c r="P670" s="4"/>
      <c r="Q670" s="212"/>
      <c r="R670" s="395"/>
      <c r="S670" s="4"/>
      <c r="T670" s="4"/>
      <c r="U670" s="212"/>
      <c r="V670" s="212"/>
      <c r="W670" s="212"/>
      <c r="X670" s="4"/>
      <c r="Y670" s="4"/>
      <c r="Z670" s="4"/>
      <c r="AA670" s="4"/>
      <c r="AB670" s="395"/>
      <c r="AC670" s="213"/>
      <c r="AD670" s="395"/>
      <c r="AE670" s="409"/>
      <c r="AF670" s="4"/>
      <c r="AG670" s="4"/>
      <c r="AH670" s="4"/>
      <c r="AI670" s="212"/>
      <c r="AJ670" s="4"/>
      <c r="AK670" s="4"/>
      <c r="AL670" s="4"/>
      <c r="AM670" s="4"/>
      <c r="AN670" s="4"/>
      <c r="AO670" s="4"/>
      <c r="AP670" s="4"/>
      <c r="AQ670" s="4"/>
      <c r="AR670" s="4"/>
      <c r="AS670" s="4"/>
    </row>
    <row r="671" spans="1:45" ht="12.75" customHeight="1" x14ac:dyDescent="0.25">
      <c r="A671" s="4"/>
      <c r="B671" s="4"/>
      <c r="C671" s="212"/>
      <c r="D671" s="212"/>
      <c r="E671" s="212"/>
      <c r="F671" s="212"/>
      <c r="G671" s="212"/>
      <c r="H671" s="212"/>
      <c r="I671" s="212"/>
      <c r="J671" s="212"/>
      <c r="K671" s="487"/>
      <c r="L671" s="4"/>
      <c r="M671" s="4"/>
      <c r="N671" s="4"/>
      <c r="O671" s="4"/>
      <c r="P671" s="4"/>
      <c r="Q671" s="212"/>
      <c r="R671" s="395"/>
      <c r="S671" s="4"/>
      <c r="T671" s="4"/>
      <c r="U671" s="212"/>
      <c r="V671" s="212"/>
      <c r="W671" s="212"/>
      <c r="X671" s="4"/>
      <c r="Y671" s="4"/>
      <c r="Z671" s="4"/>
      <c r="AA671" s="4"/>
      <c r="AB671" s="395"/>
      <c r="AC671" s="213"/>
      <c r="AD671" s="395"/>
      <c r="AE671" s="409"/>
      <c r="AF671" s="4"/>
      <c r="AG671" s="4"/>
      <c r="AH671" s="4"/>
      <c r="AI671" s="212"/>
      <c r="AJ671" s="4"/>
      <c r="AK671" s="4"/>
      <c r="AL671" s="4"/>
      <c r="AM671" s="4"/>
      <c r="AN671" s="4"/>
      <c r="AO671" s="4"/>
      <c r="AP671" s="4"/>
      <c r="AQ671" s="4"/>
      <c r="AR671" s="4"/>
      <c r="AS671" s="4"/>
    </row>
    <row r="672" spans="1:45" ht="12.75" customHeight="1" x14ac:dyDescent="0.25">
      <c r="A672" s="4"/>
      <c r="B672" s="4"/>
      <c r="C672" s="212"/>
      <c r="D672" s="212"/>
      <c r="E672" s="212"/>
      <c r="F672" s="212"/>
      <c r="G672" s="212"/>
      <c r="H672" s="212"/>
      <c r="I672" s="212"/>
      <c r="J672" s="212"/>
      <c r="K672" s="487"/>
      <c r="L672" s="4"/>
      <c r="M672" s="4"/>
      <c r="N672" s="4"/>
      <c r="O672" s="4"/>
      <c r="P672" s="4"/>
      <c r="Q672" s="212"/>
      <c r="R672" s="395"/>
      <c r="S672" s="4"/>
      <c r="T672" s="4"/>
      <c r="U672" s="212"/>
      <c r="V672" s="212"/>
      <c r="W672" s="212"/>
      <c r="X672" s="4"/>
      <c r="Y672" s="4"/>
      <c r="Z672" s="4"/>
      <c r="AA672" s="4"/>
      <c r="AB672" s="395"/>
      <c r="AC672" s="213"/>
      <c r="AD672" s="395"/>
      <c r="AE672" s="409"/>
      <c r="AF672" s="4"/>
      <c r="AG672" s="4"/>
      <c r="AH672" s="4"/>
      <c r="AI672" s="212"/>
      <c r="AJ672" s="4"/>
      <c r="AK672" s="4"/>
      <c r="AL672" s="4"/>
      <c r="AM672" s="4"/>
      <c r="AN672" s="4"/>
      <c r="AO672" s="4"/>
      <c r="AP672" s="4"/>
      <c r="AQ672" s="4"/>
      <c r="AR672" s="4"/>
      <c r="AS672" s="4"/>
    </row>
    <row r="673" spans="1:45" ht="12.75" customHeight="1" x14ac:dyDescent="0.25">
      <c r="A673" s="4"/>
      <c r="B673" s="4"/>
      <c r="C673" s="212"/>
      <c r="D673" s="212"/>
      <c r="E673" s="212"/>
      <c r="F673" s="212"/>
      <c r="G673" s="212"/>
      <c r="H673" s="212"/>
      <c r="I673" s="212"/>
      <c r="J673" s="212"/>
      <c r="K673" s="487"/>
      <c r="L673" s="4"/>
      <c r="M673" s="4"/>
      <c r="N673" s="4"/>
      <c r="O673" s="4"/>
      <c r="P673" s="4"/>
      <c r="Q673" s="212"/>
      <c r="R673" s="395"/>
      <c r="S673" s="4"/>
      <c r="T673" s="4"/>
      <c r="U673" s="212"/>
      <c r="V673" s="212"/>
      <c r="W673" s="212"/>
      <c r="X673" s="4"/>
      <c r="Y673" s="4"/>
      <c r="Z673" s="4"/>
      <c r="AA673" s="4"/>
      <c r="AB673" s="395"/>
      <c r="AC673" s="213"/>
      <c r="AD673" s="395"/>
      <c r="AE673" s="409"/>
      <c r="AF673" s="4"/>
      <c r="AG673" s="4"/>
      <c r="AH673" s="4"/>
      <c r="AI673" s="212"/>
      <c r="AJ673" s="4"/>
      <c r="AK673" s="4"/>
      <c r="AL673" s="4"/>
      <c r="AM673" s="4"/>
      <c r="AN673" s="4"/>
      <c r="AO673" s="4"/>
      <c r="AP673" s="4"/>
      <c r="AQ673" s="4"/>
      <c r="AR673" s="4"/>
      <c r="AS673" s="4"/>
    </row>
    <row r="674" spans="1:45" ht="12.75" customHeight="1" x14ac:dyDescent="0.25">
      <c r="A674" s="4"/>
      <c r="B674" s="4"/>
      <c r="C674" s="212"/>
      <c r="D674" s="212"/>
      <c r="E674" s="212"/>
      <c r="F674" s="212"/>
      <c r="G674" s="212"/>
      <c r="H674" s="212"/>
      <c r="I674" s="212"/>
      <c r="J674" s="212"/>
      <c r="K674" s="487"/>
      <c r="L674" s="4"/>
      <c r="M674" s="4"/>
      <c r="N674" s="4"/>
      <c r="O674" s="4"/>
      <c r="P674" s="4"/>
      <c r="Q674" s="212"/>
      <c r="R674" s="395"/>
      <c r="S674" s="4"/>
      <c r="T674" s="4"/>
      <c r="U674" s="212"/>
      <c r="V674" s="212"/>
      <c r="W674" s="212"/>
      <c r="X674" s="4"/>
      <c r="Y674" s="4"/>
      <c r="Z674" s="4"/>
      <c r="AA674" s="4"/>
      <c r="AB674" s="395"/>
      <c r="AC674" s="213"/>
      <c r="AD674" s="395"/>
      <c r="AE674" s="409"/>
      <c r="AF674" s="4"/>
      <c r="AG674" s="4"/>
      <c r="AH674" s="4"/>
      <c r="AI674" s="212"/>
      <c r="AJ674" s="4"/>
      <c r="AK674" s="4"/>
      <c r="AL674" s="4"/>
      <c r="AM674" s="4"/>
      <c r="AN674" s="4"/>
      <c r="AO674" s="4"/>
      <c r="AP674" s="4"/>
      <c r="AQ674" s="4"/>
      <c r="AR674" s="4"/>
      <c r="AS674" s="4"/>
    </row>
    <row r="675" spans="1:45" ht="12.75" customHeight="1" x14ac:dyDescent="0.25">
      <c r="A675" s="4"/>
      <c r="B675" s="4"/>
      <c r="C675" s="212"/>
      <c r="D675" s="212"/>
      <c r="E675" s="212"/>
      <c r="F675" s="212"/>
      <c r="G675" s="212"/>
      <c r="H675" s="212"/>
      <c r="I675" s="212"/>
      <c r="J675" s="212"/>
      <c r="K675" s="487"/>
      <c r="L675" s="4"/>
      <c r="M675" s="4"/>
      <c r="N675" s="4"/>
      <c r="O675" s="4"/>
      <c r="P675" s="4"/>
      <c r="Q675" s="212"/>
      <c r="R675" s="395"/>
      <c r="S675" s="4"/>
      <c r="T675" s="4"/>
      <c r="U675" s="212"/>
      <c r="V675" s="212"/>
      <c r="W675" s="212"/>
      <c r="X675" s="4"/>
      <c r="Y675" s="4"/>
      <c r="Z675" s="4"/>
      <c r="AA675" s="4"/>
      <c r="AB675" s="395"/>
      <c r="AC675" s="213"/>
      <c r="AD675" s="395"/>
      <c r="AE675" s="409"/>
      <c r="AF675" s="4"/>
      <c r="AG675" s="4"/>
      <c r="AH675" s="4"/>
      <c r="AI675" s="212"/>
      <c r="AJ675" s="4"/>
      <c r="AK675" s="4"/>
      <c r="AL675" s="4"/>
      <c r="AM675" s="4"/>
      <c r="AN675" s="4"/>
      <c r="AO675" s="4"/>
      <c r="AP675" s="4"/>
      <c r="AQ675" s="4"/>
      <c r="AR675" s="4"/>
      <c r="AS675" s="4"/>
    </row>
    <row r="676" spans="1:45" ht="12.75" customHeight="1" x14ac:dyDescent="0.25">
      <c r="A676" s="4"/>
      <c r="B676" s="4"/>
      <c r="C676" s="212"/>
      <c r="D676" s="212"/>
      <c r="E676" s="212"/>
      <c r="F676" s="212"/>
      <c r="G676" s="212"/>
      <c r="H676" s="212"/>
      <c r="I676" s="212"/>
      <c r="J676" s="212"/>
      <c r="K676" s="487"/>
      <c r="L676" s="4"/>
      <c r="M676" s="4"/>
      <c r="N676" s="4"/>
      <c r="O676" s="4"/>
      <c r="P676" s="4"/>
      <c r="Q676" s="212"/>
      <c r="R676" s="395"/>
      <c r="S676" s="4"/>
      <c r="T676" s="4"/>
      <c r="U676" s="212"/>
      <c r="V676" s="212"/>
      <c r="W676" s="212"/>
      <c r="X676" s="4"/>
      <c r="Y676" s="4"/>
      <c r="Z676" s="4"/>
      <c r="AA676" s="4"/>
      <c r="AB676" s="395"/>
      <c r="AC676" s="213"/>
      <c r="AD676" s="395"/>
      <c r="AE676" s="409"/>
      <c r="AF676" s="4"/>
      <c r="AG676" s="4"/>
      <c r="AH676" s="4"/>
      <c r="AI676" s="212"/>
      <c r="AJ676" s="4"/>
      <c r="AK676" s="4"/>
      <c r="AL676" s="4"/>
      <c r="AM676" s="4"/>
      <c r="AN676" s="4"/>
      <c r="AO676" s="4"/>
      <c r="AP676" s="4"/>
      <c r="AQ676" s="4"/>
      <c r="AR676" s="4"/>
      <c r="AS676" s="4"/>
    </row>
    <row r="677" spans="1:45" ht="12.75" customHeight="1" x14ac:dyDescent="0.25">
      <c r="A677" s="4"/>
      <c r="B677" s="4"/>
      <c r="C677" s="212"/>
      <c r="D677" s="212"/>
      <c r="E677" s="212"/>
      <c r="F677" s="212"/>
      <c r="G677" s="212"/>
      <c r="H677" s="212"/>
      <c r="I677" s="212"/>
      <c r="J677" s="212"/>
      <c r="K677" s="487"/>
      <c r="L677" s="4"/>
      <c r="M677" s="4"/>
      <c r="N677" s="4"/>
      <c r="O677" s="4"/>
      <c r="P677" s="4"/>
      <c r="Q677" s="212"/>
      <c r="R677" s="395"/>
      <c r="S677" s="4"/>
      <c r="T677" s="4"/>
      <c r="U677" s="212"/>
      <c r="V677" s="212"/>
      <c r="W677" s="212"/>
      <c r="X677" s="4"/>
      <c r="Y677" s="4"/>
      <c r="Z677" s="4"/>
      <c r="AA677" s="4"/>
      <c r="AB677" s="395"/>
      <c r="AC677" s="213"/>
      <c r="AD677" s="395"/>
      <c r="AE677" s="409"/>
      <c r="AF677" s="4"/>
      <c r="AG677" s="4"/>
      <c r="AH677" s="4"/>
      <c r="AI677" s="212"/>
      <c r="AJ677" s="4"/>
      <c r="AK677" s="4"/>
      <c r="AL677" s="4"/>
      <c r="AM677" s="4"/>
      <c r="AN677" s="4"/>
      <c r="AO677" s="4"/>
      <c r="AP677" s="4"/>
      <c r="AQ677" s="4"/>
      <c r="AR677" s="4"/>
      <c r="AS677" s="4"/>
    </row>
    <row r="678" spans="1:45" ht="12.75" customHeight="1" x14ac:dyDescent="0.25">
      <c r="A678" s="4"/>
      <c r="B678" s="4"/>
      <c r="C678" s="212"/>
      <c r="D678" s="212"/>
      <c r="E678" s="212"/>
      <c r="F678" s="212"/>
      <c r="G678" s="212"/>
      <c r="H678" s="212"/>
      <c r="I678" s="212"/>
      <c r="J678" s="212"/>
      <c r="K678" s="487"/>
      <c r="L678" s="4"/>
      <c r="M678" s="4"/>
      <c r="N678" s="4"/>
      <c r="O678" s="4"/>
      <c r="P678" s="4"/>
      <c r="Q678" s="212"/>
      <c r="R678" s="395"/>
      <c r="S678" s="4"/>
      <c r="T678" s="4"/>
      <c r="U678" s="212"/>
      <c r="V678" s="212"/>
      <c r="W678" s="212"/>
      <c r="X678" s="4"/>
      <c r="Y678" s="4"/>
      <c r="Z678" s="4"/>
      <c r="AA678" s="4"/>
      <c r="AB678" s="395"/>
      <c r="AC678" s="213"/>
      <c r="AD678" s="395"/>
      <c r="AE678" s="409"/>
      <c r="AF678" s="4"/>
      <c r="AG678" s="4"/>
      <c r="AH678" s="4"/>
      <c r="AI678" s="212"/>
      <c r="AJ678" s="4"/>
      <c r="AK678" s="4"/>
      <c r="AL678" s="4"/>
      <c r="AM678" s="4"/>
      <c r="AN678" s="4"/>
      <c r="AO678" s="4"/>
      <c r="AP678" s="4"/>
      <c r="AQ678" s="4"/>
      <c r="AR678" s="4"/>
      <c r="AS678" s="4"/>
    </row>
    <row r="679" spans="1:45" ht="12.75" customHeight="1" x14ac:dyDescent="0.25">
      <c r="A679" s="4"/>
      <c r="B679" s="4"/>
      <c r="C679" s="212"/>
      <c r="D679" s="212"/>
      <c r="E679" s="212"/>
      <c r="F679" s="212"/>
      <c r="G679" s="212"/>
      <c r="H679" s="212"/>
      <c r="I679" s="212"/>
      <c r="J679" s="212"/>
      <c r="K679" s="487"/>
      <c r="L679" s="4"/>
      <c r="M679" s="4"/>
      <c r="N679" s="4"/>
      <c r="O679" s="4"/>
      <c r="P679" s="4"/>
      <c r="Q679" s="212"/>
      <c r="R679" s="395"/>
      <c r="S679" s="4"/>
      <c r="T679" s="4"/>
      <c r="U679" s="212"/>
      <c r="V679" s="212"/>
      <c r="W679" s="212"/>
      <c r="X679" s="4"/>
      <c r="Y679" s="4"/>
      <c r="Z679" s="4"/>
      <c r="AA679" s="4"/>
      <c r="AB679" s="395"/>
      <c r="AC679" s="213"/>
      <c r="AD679" s="395"/>
      <c r="AE679" s="409"/>
      <c r="AF679" s="4"/>
      <c r="AG679" s="4"/>
      <c r="AH679" s="4"/>
      <c r="AI679" s="212"/>
      <c r="AJ679" s="4"/>
      <c r="AK679" s="4"/>
      <c r="AL679" s="4"/>
      <c r="AM679" s="4"/>
      <c r="AN679" s="4"/>
      <c r="AO679" s="4"/>
      <c r="AP679" s="4"/>
      <c r="AQ679" s="4"/>
      <c r="AR679" s="4"/>
      <c r="AS679" s="4"/>
    </row>
    <row r="680" spans="1:45" ht="12.75" customHeight="1" x14ac:dyDescent="0.25">
      <c r="A680" s="4"/>
      <c r="B680" s="4"/>
      <c r="C680" s="212"/>
      <c r="D680" s="212"/>
      <c r="E680" s="212"/>
      <c r="F680" s="212"/>
      <c r="G680" s="212"/>
      <c r="H680" s="212"/>
      <c r="I680" s="212"/>
      <c r="J680" s="212"/>
      <c r="K680" s="487"/>
      <c r="L680" s="4"/>
      <c r="M680" s="4"/>
      <c r="N680" s="4"/>
      <c r="O680" s="4"/>
      <c r="P680" s="4"/>
      <c r="Q680" s="212"/>
      <c r="R680" s="395"/>
      <c r="S680" s="4"/>
      <c r="T680" s="4"/>
      <c r="U680" s="212"/>
      <c r="V680" s="212"/>
      <c r="W680" s="212"/>
      <c r="X680" s="4"/>
      <c r="Y680" s="4"/>
      <c r="Z680" s="4"/>
      <c r="AA680" s="4"/>
      <c r="AB680" s="395"/>
      <c r="AC680" s="213"/>
      <c r="AD680" s="395"/>
      <c r="AE680" s="409"/>
      <c r="AF680" s="4"/>
      <c r="AG680" s="4"/>
      <c r="AH680" s="4"/>
      <c r="AI680" s="212"/>
      <c r="AJ680" s="4"/>
      <c r="AK680" s="4"/>
      <c r="AL680" s="4"/>
      <c r="AM680" s="4"/>
      <c r="AN680" s="4"/>
      <c r="AO680" s="4"/>
      <c r="AP680" s="4"/>
      <c r="AQ680" s="4"/>
      <c r="AR680" s="4"/>
      <c r="AS680" s="4"/>
    </row>
    <row r="681" spans="1:45" ht="12.75" customHeight="1" x14ac:dyDescent="0.25">
      <c r="A681" s="4"/>
      <c r="B681" s="4"/>
      <c r="C681" s="212"/>
      <c r="D681" s="212"/>
      <c r="E681" s="212"/>
      <c r="F681" s="212"/>
      <c r="G681" s="212"/>
      <c r="H681" s="212"/>
      <c r="I681" s="212"/>
      <c r="J681" s="212"/>
      <c r="K681" s="487"/>
      <c r="L681" s="4"/>
      <c r="M681" s="4"/>
      <c r="N681" s="4"/>
      <c r="O681" s="4"/>
      <c r="P681" s="4"/>
      <c r="Q681" s="212"/>
      <c r="R681" s="395"/>
      <c r="S681" s="4"/>
      <c r="T681" s="4"/>
      <c r="U681" s="212"/>
      <c r="V681" s="212"/>
      <c r="W681" s="212"/>
      <c r="X681" s="4"/>
      <c r="Y681" s="4"/>
      <c r="Z681" s="4"/>
      <c r="AA681" s="4"/>
      <c r="AB681" s="395"/>
      <c r="AC681" s="213"/>
      <c r="AD681" s="395"/>
      <c r="AE681" s="409"/>
      <c r="AF681" s="4"/>
      <c r="AG681" s="4"/>
      <c r="AH681" s="4"/>
      <c r="AI681" s="212"/>
      <c r="AJ681" s="4"/>
      <c r="AK681" s="4"/>
      <c r="AL681" s="4"/>
      <c r="AM681" s="4"/>
      <c r="AN681" s="4"/>
      <c r="AO681" s="4"/>
      <c r="AP681" s="4"/>
      <c r="AQ681" s="4"/>
      <c r="AR681" s="4"/>
      <c r="AS681" s="4"/>
    </row>
    <row r="682" spans="1:45" ht="12.75" customHeight="1" x14ac:dyDescent="0.25">
      <c r="A682" s="4"/>
      <c r="B682" s="4"/>
      <c r="C682" s="212"/>
      <c r="D682" s="212"/>
      <c r="E682" s="212"/>
      <c r="F682" s="212"/>
      <c r="G682" s="212"/>
      <c r="H682" s="212"/>
      <c r="I682" s="212"/>
      <c r="J682" s="212"/>
      <c r="K682" s="487"/>
      <c r="L682" s="4"/>
      <c r="M682" s="4"/>
      <c r="N682" s="4"/>
      <c r="O682" s="4"/>
      <c r="P682" s="4"/>
      <c r="Q682" s="212"/>
      <c r="R682" s="395"/>
      <c r="S682" s="4"/>
      <c r="T682" s="4"/>
      <c r="U682" s="212"/>
      <c r="V682" s="212"/>
      <c r="W682" s="212"/>
      <c r="X682" s="4"/>
      <c r="Y682" s="4"/>
      <c r="Z682" s="4"/>
      <c r="AA682" s="4"/>
      <c r="AB682" s="395"/>
      <c r="AC682" s="213"/>
      <c r="AD682" s="395"/>
      <c r="AE682" s="409"/>
      <c r="AF682" s="4"/>
      <c r="AG682" s="4"/>
      <c r="AH682" s="4"/>
      <c r="AI682" s="212"/>
      <c r="AJ682" s="4"/>
      <c r="AK682" s="4"/>
      <c r="AL682" s="4"/>
      <c r="AM682" s="4"/>
      <c r="AN682" s="4"/>
      <c r="AO682" s="4"/>
      <c r="AP682" s="4"/>
      <c r="AQ682" s="4"/>
      <c r="AR682" s="4"/>
      <c r="AS682" s="4"/>
    </row>
    <row r="683" spans="1:45" ht="12.75" customHeight="1" x14ac:dyDescent="0.25">
      <c r="A683" s="4"/>
      <c r="B683" s="4"/>
      <c r="C683" s="212"/>
      <c r="D683" s="212"/>
      <c r="E683" s="212"/>
      <c r="F683" s="212"/>
      <c r="G683" s="212"/>
      <c r="H683" s="212"/>
      <c r="I683" s="212"/>
      <c r="J683" s="212"/>
      <c r="K683" s="487"/>
      <c r="L683" s="4"/>
      <c r="M683" s="4"/>
      <c r="N683" s="4"/>
      <c r="O683" s="4"/>
      <c r="P683" s="4"/>
      <c r="Q683" s="212"/>
      <c r="R683" s="395"/>
      <c r="S683" s="4"/>
      <c r="T683" s="4"/>
      <c r="U683" s="212"/>
      <c r="V683" s="212"/>
      <c r="W683" s="212"/>
      <c r="X683" s="4"/>
      <c r="Y683" s="4"/>
      <c r="Z683" s="4"/>
      <c r="AA683" s="4"/>
      <c r="AB683" s="395"/>
      <c r="AC683" s="213"/>
      <c r="AD683" s="395"/>
      <c r="AE683" s="409"/>
      <c r="AF683" s="4"/>
      <c r="AG683" s="4"/>
      <c r="AH683" s="4"/>
      <c r="AI683" s="212"/>
      <c r="AJ683" s="4"/>
      <c r="AK683" s="4"/>
      <c r="AL683" s="4"/>
      <c r="AM683" s="4"/>
      <c r="AN683" s="4"/>
      <c r="AO683" s="4"/>
      <c r="AP683" s="4"/>
      <c r="AQ683" s="4"/>
      <c r="AR683" s="4"/>
      <c r="AS683" s="4"/>
    </row>
    <row r="684" spans="1:45" ht="12.75" customHeight="1" x14ac:dyDescent="0.25">
      <c r="A684" s="4"/>
      <c r="B684" s="4"/>
      <c r="C684" s="212"/>
      <c r="D684" s="212"/>
      <c r="E684" s="212"/>
      <c r="F684" s="212"/>
      <c r="G684" s="212"/>
      <c r="H684" s="212"/>
      <c r="I684" s="212"/>
      <c r="J684" s="212"/>
      <c r="K684" s="487"/>
      <c r="L684" s="4"/>
      <c r="M684" s="4"/>
      <c r="N684" s="4"/>
      <c r="O684" s="4"/>
      <c r="P684" s="4"/>
      <c r="Q684" s="212"/>
      <c r="R684" s="395"/>
      <c r="S684" s="4"/>
      <c r="T684" s="4"/>
      <c r="U684" s="212"/>
      <c r="V684" s="212"/>
      <c r="W684" s="212"/>
      <c r="X684" s="4"/>
      <c r="Y684" s="4"/>
      <c r="Z684" s="4"/>
      <c r="AA684" s="4"/>
      <c r="AB684" s="395"/>
      <c r="AC684" s="213"/>
      <c r="AD684" s="395"/>
      <c r="AE684" s="409"/>
      <c r="AF684" s="4"/>
      <c r="AG684" s="4"/>
      <c r="AH684" s="4"/>
      <c r="AI684" s="212"/>
      <c r="AJ684" s="4"/>
      <c r="AK684" s="4"/>
      <c r="AL684" s="4"/>
      <c r="AM684" s="4"/>
      <c r="AN684" s="4"/>
      <c r="AO684" s="4"/>
      <c r="AP684" s="4"/>
      <c r="AQ684" s="4"/>
      <c r="AR684" s="4"/>
      <c r="AS684" s="4"/>
    </row>
    <row r="685" spans="1:45" ht="12.75" customHeight="1" x14ac:dyDescent="0.25">
      <c r="A685" s="4"/>
      <c r="B685" s="4"/>
      <c r="C685" s="212"/>
      <c r="D685" s="212"/>
      <c r="E685" s="212"/>
      <c r="F685" s="212"/>
      <c r="G685" s="212"/>
      <c r="H685" s="212"/>
      <c r="I685" s="212"/>
      <c r="J685" s="212"/>
      <c r="K685" s="487"/>
      <c r="L685" s="4"/>
      <c r="M685" s="4"/>
      <c r="N685" s="4"/>
      <c r="O685" s="4"/>
      <c r="P685" s="4"/>
      <c r="Q685" s="212"/>
      <c r="R685" s="395"/>
      <c r="S685" s="4"/>
      <c r="T685" s="4"/>
      <c r="U685" s="212"/>
      <c r="V685" s="212"/>
      <c r="W685" s="212"/>
      <c r="X685" s="4"/>
      <c r="Y685" s="4"/>
      <c r="Z685" s="4"/>
      <c r="AA685" s="4"/>
      <c r="AB685" s="395"/>
      <c r="AC685" s="213"/>
      <c r="AD685" s="395"/>
      <c r="AE685" s="409"/>
      <c r="AF685" s="4"/>
      <c r="AG685" s="4"/>
      <c r="AH685" s="4"/>
      <c r="AI685" s="212"/>
      <c r="AJ685" s="4"/>
      <c r="AK685" s="4"/>
      <c r="AL685" s="4"/>
      <c r="AM685" s="4"/>
      <c r="AN685" s="4"/>
      <c r="AO685" s="4"/>
      <c r="AP685" s="4"/>
      <c r="AQ685" s="4"/>
      <c r="AR685" s="4"/>
      <c r="AS685" s="4"/>
    </row>
    <row r="686" spans="1:45" ht="12.75" customHeight="1" x14ac:dyDescent="0.25">
      <c r="A686" s="4"/>
      <c r="B686" s="4"/>
      <c r="C686" s="212"/>
      <c r="D686" s="212"/>
      <c r="E686" s="212"/>
      <c r="F686" s="212"/>
      <c r="G686" s="212"/>
      <c r="H686" s="212"/>
      <c r="I686" s="212"/>
      <c r="J686" s="212"/>
      <c r="K686" s="487"/>
      <c r="L686" s="4"/>
      <c r="M686" s="4"/>
      <c r="N686" s="4"/>
      <c r="O686" s="4"/>
      <c r="P686" s="4"/>
      <c r="Q686" s="212"/>
      <c r="R686" s="395"/>
      <c r="S686" s="4"/>
      <c r="T686" s="4"/>
      <c r="U686" s="212"/>
      <c r="V686" s="212"/>
      <c r="W686" s="212"/>
      <c r="X686" s="4"/>
      <c r="Y686" s="4"/>
      <c r="Z686" s="4"/>
      <c r="AA686" s="4"/>
      <c r="AB686" s="395"/>
      <c r="AC686" s="213"/>
      <c r="AD686" s="395"/>
      <c r="AE686" s="409"/>
      <c r="AF686" s="4"/>
      <c r="AG686" s="4"/>
      <c r="AH686" s="4"/>
      <c r="AI686" s="212"/>
      <c r="AJ686" s="4"/>
      <c r="AK686" s="4"/>
      <c r="AL686" s="4"/>
      <c r="AM686" s="4"/>
      <c r="AN686" s="4"/>
      <c r="AO686" s="4"/>
      <c r="AP686" s="4"/>
      <c r="AQ686" s="4"/>
      <c r="AR686" s="4"/>
      <c r="AS686" s="4"/>
    </row>
    <row r="687" spans="1:45" ht="12.75" customHeight="1" x14ac:dyDescent="0.25">
      <c r="A687" s="4"/>
      <c r="B687" s="4"/>
      <c r="C687" s="212"/>
      <c r="D687" s="212"/>
      <c r="E687" s="212"/>
      <c r="F687" s="212"/>
      <c r="G687" s="212"/>
      <c r="H687" s="212"/>
      <c r="I687" s="212"/>
      <c r="J687" s="212"/>
      <c r="K687" s="487"/>
      <c r="L687" s="4"/>
      <c r="M687" s="4"/>
      <c r="N687" s="4"/>
      <c r="O687" s="4"/>
      <c r="P687" s="4"/>
      <c r="Q687" s="212"/>
      <c r="R687" s="395"/>
      <c r="S687" s="4"/>
      <c r="T687" s="4"/>
      <c r="U687" s="212"/>
      <c r="V687" s="212"/>
      <c r="W687" s="212"/>
      <c r="X687" s="4"/>
      <c r="Y687" s="4"/>
      <c r="Z687" s="4"/>
      <c r="AA687" s="4"/>
      <c r="AB687" s="395"/>
      <c r="AC687" s="213"/>
      <c r="AD687" s="395"/>
      <c r="AE687" s="409"/>
      <c r="AF687" s="4"/>
      <c r="AG687" s="4"/>
      <c r="AH687" s="4"/>
      <c r="AI687" s="212"/>
      <c r="AJ687" s="4"/>
      <c r="AK687" s="4"/>
      <c r="AL687" s="4"/>
      <c r="AM687" s="4"/>
      <c r="AN687" s="4"/>
      <c r="AO687" s="4"/>
      <c r="AP687" s="4"/>
      <c r="AQ687" s="4"/>
      <c r="AR687" s="4"/>
      <c r="AS687" s="4"/>
    </row>
    <row r="688" spans="1:45" ht="12.75" customHeight="1" x14ac:dyDescent="0.25">
      <c r="A688" s="4"/>
      <c r="B688" s="4"/>
      <c r="C688" s="212"/>
      <c r="D688" s="212"/>
      <c r="E688" s="212"/>
      <c r="F688" s="212"/>
      <c r="G688" s="212"/>
      <c r="H688" s="212"/>
      <c r="I688" s="212"/>
      <c r="J688" s="212"/>
      <c r="K688" s="487"/>
      <c r="L688" s="4"/>
      <c r="M688" s="4"/>
      <c r="N688" s="4"/>
      <c r="O688" s="4"/>
      <c r="P688" s="4"/>
      <c r="Q688" s="212"/>
      <c r="R688" s="395"/>
      <c r="S688" s="4"/>
      <c r="T688" s="4"/>
      <c r="U688" s="212"/>
      <c r="V688" s="212"/>
      <c r="W688" s="212"/>
      <c r="X688" s="4"/>
      <c r="Y688" s="4"/>
      <c r="Z688" s="4"/>
      <c r="AA688" s="4"/>
      <c r="AB688" s="395"/>
      <c r="AC688" s="213"/>
      <c r="AD688" s="395"/>
      <c r="AE688" s="409"/>
      <c r="AF688" s="4"/>
      <c r="AG688" s="4"/>
      <c r="AH688" s="4"/>
      <c r="AI688" s="212"/>
      <c r="AJ688" s="4"/>
      <c r="AK688" s="4"/>
      <c r="AL688" s="4"/>
      <c r="AM688" s="4"/>
      <c r="AN688" s="4"/>
      <c r="AO688" s="4"/>
      <c r="AP688" s="4"/>
      <c r="AQ688" s="4"/>
      <c r="AR688" s="4"/>
      <c r="AS688" s="4"/>
    </row>
    <row r="689" spans="1:45" ht="12.75" customHeight="1" x14ac:dyDescent="0.25">
      <c r="A689" s="4"/>
      <c r="B689" s="4"/>
      <c r="C689" s="212"/>
      <c r="D689" s="212"/>
      <c r="E689" s="212"/>
      <c r="F689" s="212"/>
      <c r="G689" s="212"/>
      <c r="H689" s="212"/>
      <c r="I689" s="212"/>
      <c r="J689" s="212"/>
      <c r="K689" s="487"/>
      <c r="L689" s="4"/>
      <c r="M689" s="4"/>
      <c r="N689" s="4"/>
      <c r="O689" s="4"/>
      <c r="P689" s="4"/>
      <c r="Q689" s="212"/>
      <c r="R689" s="395"/>
      <c r="S689" s="4"/>
      <c r="T689" s="4"/>
      <c r="U689" s="212"/>
      <c r="V689" s="212"/>
      <c r="W689" s="212"/>
      <c r="X689" s="4"/>
      <c r="Y689" s="4"/>
      <c r="Z689" s="4"/>
      <c r="AA689" s="4"/>
      <c r="AB689" s="395"/>
      <c r="AC689" s="213"/>
      <c r="AD689" s="395"/>
      <c r="AE689" s="409"/>
      <c r="AF689" s="4"/>
      <c r="AG689" s="4"/>
      <c r="AH689" s="4"/>
      <c r="AI689" s="212"/>
      <c r="AJ689" s="4"/>
      <c r="AK689" s="4"/>
      <c r="AL689" s="4"/>
      <c r="AM689" s="4"/>
      <c r="AN689" s="4"/>
      <c r="AO689" s="4"/>
      <c r="AP689" s="4"/>
      <c r="AQ689" s="4"/>
      <c r="AR689" s="4"/>
      <c r="AS689" s="4"/>
    </row>
    <row r="690" spans="1:45" ht="12.75" customHeight="1" x14ac:dyDescent="0.25">
      <c r="A690" s="4"/>
      <c r="B690" s="4"/>
      <c r="C690" s="212"/>
      <c r="D690" s="212"/>
      <c r="E690" s="212"/>
      <c r="F690" s="212"/>
      <c r="G690" s="212"/>
      <c r="H690" s="212"/>
      <c r="I690" s="212"/>
      <c r="J690" s="212"/>
      <c r="K690" s="487"/>
      <c r="L690" s="4"/>
      <c r="M690" s="4"/>
      <c r="N690" s="4"/>
      <c r="O690" s="4"/>
      <c r="P690" s="4"/>
      <c r="Q690" s="212"/>
      <c r="R690" s="395"/>
      <c r="S690" s="4"/>
      <c r="T690" s="4"/>
      <c r="U690" s="212"/>
      <c r="V690" s="212"/>
      <c r="W690" s="212"/>
      <c r="X690" s="4"/>
      <c r="Y690" s="4"/>
      <c r="Z690" s="4"/>
      <c r="AA690" s="4"/>
      <c r="AB690" s="395"/>
      <c r="AC690" s="213"/>
      <c r="AD690" s="395"/>
      <c r="AE690" s="409"/>
      <c r="AF690" s="4"/>
      <c r="AG690" s="4"/>
      <c r="AH690" s="4"/>
      <c r="AI690" s="212"/>
      <c r="AJ690" s="4"/>
      <c r="AK690" s="4"/>
      <c r="AL690" s="4"/>
      <c r="AM690" s="4"/>
      <c r="AN690" s="4"/>
      <c r="AO690" s="4"/>
      <c r="AP690" s="4"/>
      <c r="AQ690" s="4"/>
      <c r="AR690" s="4"/>
      <c r="AS690" s="4"/>
    </row>
    <row r="691" spans="1:45" ht="12.75" customHeight="1" x14ac:dyDescent="0.25">
      <c r="A691" s="4"/>
      <c r="B691" s="4"/>
      <c r="C691" s="212"/>
      <c r="D691" s="212"/>
      <c r="E691" s="212"/>
      <c r="F691" s="212"/>
      <c r="G691" s="212"/>
      <c r="H691" s="212"/>
      <c r="I691" s="212"/>
      <c r="J691" s="212"/>
      <c r="K691" s="487"/>
      <c r="L691" s="4"/>
      <c r="M691" s="4"/>
      <c r="N691" s="4"/>
      <c r="O691" s="4"/>
      <c r="P691" s="4"/>
      <c r="Q691" s="212"/>
      <c r="R691" s="395"/>
      <c r="S691" s="4"/>
      <c r="T691" s="4"/>
      <c r="U691" s="212"/>
      <c r="V691" s="212"/>
      <c r="W691" s="212"/>
      <c r="X691" s="4"/>
      <c r="Y691" s="4"/>
      <c r="Z691" s="4"/>
      <c r="AA691" s="4"/>
      <c r="AB691" s="395"/>
      <c r="AC691" s="213"/>
      <c r="AD691" s="395"/>
      <c r="AE691" s="409"/>
      <c r="AF691" s="4"/>
      <c r="AG691" s="4"/>
      <c r="AH691" s="4"/>
      <c r="AI691" s="212"/>
      <c r="AJ691" s="4"/>
      <c r="AK691" s="4"/>
      <c r="AL691" s="4"/>
      <c r="AM691" s="4"/>
      <c r="AN691" s="4"/>
      <c r="AO691" s="4"/>
      <c r="AP691" s="4"/>
      <c r="AQ691" s="4"/>
      <c r="AR691" s="4"/>
      <c r="AS691" s="4"/>
    </row>
    <row r="692" spans="1:45" ht="12.75" customHeight="1" x14ac:dyDescent="0.25">
      <c r="A692" s="4"/>
      <c r="B692" s="4"/>
      <c r="C692" s="212"/>
      <c r="D692" s="212"/>
      <c r="E692" s="212"/>
      <c r="F692" s="212"/>
      <c r="G692" s="212"/>
      <c r="H692" s="212"/>
      <c r="I692" s="212"/>
      <c r="J692" s="212"/>
      <c r="K692" s="487"/>
      <c r="L692" s="4"/>
      <c r="M692" s="4"/>
      <c r="N692" s="4"/>
      <c r="O692" s="4"/>
      <c r="P692" s="4"/>
      <c r="Q692" s="212"/>
      <c r="R692" s="395"/>
      <c r="S692" s="4"/>
      <c r="T692" s="4"/>
      <c r="U692" s="212"/>
      <c r="V692" s="212"/>
      <c r="W692" s="212"/>
      <c r="X692" s="4"/>
      <c r="Y692" s="4"/>
      <c r="Z692" s="4"/>
      <c r="AA692" s="4"/>
      <c r="AB692" s="395"/>
      <c r="AC692" s="213"/>
      <c r="AD692" s="395"/>
      <c r="AE692" s="409"/>
      <c r="AF692" s="4"/>
      <c r="AG692" s="4"/>
      <c r="AH692" s="4"/>
      <c r="AI692" s="212"/>
      <c r="AJ692" s="4"/>
      <c r="AK692" s="4"/>
      <c r="AL692" s="4"/>
      <c r="AM692" s="4"/>
      <c r="AN692" s="4"/>
      <c r="AO692" s="4"/>
      <c r="AP692" s="4"/>
      <c r="AQ692" s="4"/>
      <c r="AR692" s="4"/>
      <c r="AS692" s="4"/>
    </row>
    <row r="693" spans="1:45" ht="12.75" customHeight="1" x14ac:dyDescent="0.25">
      <c r="A693" s="4"/>
      <c r="B693" s="4"/>
      <c r="C693" s="212"/>
      <c r="D693" s="212"/>
      <c r="E693" s="212"/>
      <c r="F693" s="212"/>
      <c r="G693" s="212"/>
      <c r="H693" s="212"/>
      <c r="I693" s="212"/>
      <c r="J693" s="212"/>
      <c r="K693" s="487"/>
      <c r="L693" s="4"/>
      <c r="M693" s="4"/>
      <c r="N693" s="4"/>
      <c r="O693" s="4"/>
      <c r="P693" s="4"/>
      <c r="Q693" s="212"/>
      <c r="R693" s="395"/>
      <c r="S693" s="4"/>
      <c r="T693" s="4"/>
      <c r="U693" s="212"/>
      <c r="V693" s="212"/>
      <c r="W693" s="212"/>
      <c r="X693" s="4"/>
      <c r="Y693" s="4"/>
      <c r="Z693" s="4"/>
      <c r="AA693" s="4"/>
      <c r="AB693" s="395"/>
      <c r="AC693" s="213"/>
      <c r="AD693" s="395"/>
      <c r="AE693" s="409"/>
      <c r="AF693" s="4"/>
      <c r="AG693" s="4"/>
      <c r="AH693" s="4"/>
      <c r="AI693" s="212"/>
      <c r="AJ693" s="4"/>
      <c r="AK693" s="4"/>
      <c r="AL693" s="4"/>
      <c r="AM693" s="4"/>
      <c r="AN693" s="4"/>
      <c r="AO693" s="4"/>
      <c r="AP693" s="4"/>
      <c r="AQ693" s="4"/>
      <c r="AR693" s="4"/>
      <c r="AS693" s="4"/>
    </row>
    <row r="694" spans="1:45" ht="12.75" customHeight="1" x14ac:dyDescent="0.25">
      <c r="A694" s="4"/>
      <c r="B694" s="4"/>
      <c r="C694" s="212"/>
      <c r="D694" s="212"/>
      <c r="E694" s="212"/>
      <c r="F694" s="212"/>
      <c r="G694" s="212"/>
      <c r="H694" s="212"/>
      <c r="I694" s="212"/>
      <c r="J694" s="212"/>
      <c r="K694" s="487"/>
      <c r="L694" s="4"/>
      <c r="M694" s="4"/>
      <c r="N694" s="4"/>
      <c r="O694" s="4"/>
      <c r="P694" s="4"/>
      <c r="Q694" s="212"/>
      <c r="R694" s="395"/>
      <c r="S694" s="4"/>
      <c r="T694" s="4"/>
      <c r="U694" s="212"/>
      <c r="V694" s="212"/>
      <c r="W694" s="212"/>
      <c r="X694" s="4"/>
      <c r="Y694" s="4"/>
      <c r="Z694" s="4"/>
      <c r="AA694" s="4"/>
      <c r="AB694" s="395"/>
      <c r="AC694" s="213"/>
      <c r="AD694" s="395"/>
      <c r="AE694" s="409"/>
      <c r="AF694" s="4"/>
      <c r="AG694" s="4"/>
      <c r="AH694" s="4"/>
      <c r="AI694" s="212"/>
      <c r="AJ694" s="4"/>
      <c r="AK694" s="4"/>
      <c r="AL694" s="4"/>
      <c r="AM694" s="4"/>
      <c r="AN694" s="4"/>
      <c r="AO694" s="4"/>
      <c r="AP694" s="4"/>
      <c r="AQ694" s="4"/>
      <c r="AR694" s="4"/>
      <c r="AS694" s="4"/>
    </row>
    <row r="695" spans="1:45" ht="12.75" customHeight="1" x14ac:dyDescent="0.25">
      <c r="A695" s="4"/>
      <c r="B695" s="4"/>
      <c r="C695" s="212"/>
      <c r="D695" s="212"/>
      <c r="E695" s="212"/>
      <c r="F695" s="212"/>
      <c r="G695" s="212"/>
      <c r="H695" s="212"/>
      <c r="I695" s="212"/>
      <c r="J695" s="212"/>
      <c r="K695" s="487"/>
      <c r="L695" s="4"/>
      <c r="M695" s="4"/>
      <c r="N695" s="4"/>
      <c r="O695" s="4"/>
      <c r="P695" s="4"/>
      <c r="Q695" s="212"/>
      <c r="R695" s="395"/>
      <c r="S695" s="4"/>
      <c r="T695" s="4"/>
      <c r="U695" s="212"/>
      <c r="V695" s="212"/>
      <c r="W695" s="212"/>
      <c r="X695" s="4"/>
      <c r="Y695" s="4"/>
      <c r="Z695" s="4"/>
      <c r="AA695" s="4"/>
      <c r="AB695" s="395"/>
      <c r="AC695" s="213"/>
      <c r="AD695" s="395"/>
      <c r="AE695" s="409"/>
      <c r="AF695" s="4"/>
      <c r="AG695" s="4"/>
      <c r="AH695" s="4"/>
      <c r="AI695" s="212"/>
      <c r="AJ695" s="4"/>
      <c r="AK695" s="4"/>
      <c r="AL695" s="4"/>
      <c r="AM695" s="4"/>
      <c r="AN695" s="4"/>
      <c r="AO695" s="4"/>
      <c r="AP695" s="4"/>
      <c r="AQ695" s="4"/>
      <c r="AR695" s="4"/>
      <c r="AS695" s="4"/>
    </row>
    <row r="696" spans="1:45" ht="12.75" customHeight="1" x14ac:dyDescent="0.25">
      <c r="A696" s="4"/>
      <c r="B696" s="4"/>
      <c r="C696" s="212"/>
      <c r="D696" s="212"/>
      <c r="E696" s="212"/>
      <c r="F696" s="212"/>
      <c r="G696" s="212"/>
      <c r="H696" s="212"/>
      <c r="I696" s="212"/>
      <c r="J696" s="212"/>
      <c r="K696" s="487"/>
      <c r="L696" s="4"/>
      <c r="M696" s="4"/>
      <c r="N696" s="4"/>
      <c r="O696" s="4"/>
      <c r="P696" s="4"/>
      <c r="Q696" s="212"/>
      <c r="R696" s="395"/>
      <c r="S696" s="4"/>
      <c r="T696" s="4"/>
      <c r="U696" s="212"/>
      <c r="V696" s="212"/>
      <c r="W696" s="212"/>
      <c r="X696" s="4"/>
      <c r="Y696" s="4"/>
      <c r="Z696" s="4"/>
      <c r="AA696" s="4"/>
      <c r="AB696" s="395"/>
      <c r="AC696" s="213"/>
      <c r="AD696" s="395"/>
      <c r="AE696" s="409"/>
      <c r="AF696" s="4"/>
      <c r="AG696" s="4"/>
      <c r="AH696" s="4"/>
      <c r="AI696" s="212"/>
      <c r="AJ696" s="4"/>
      <c r="AK696" s="4"/>
      <c r="AL696" s="4"/>
      <c r="AM696" s="4"/>
      <c r="AN696" s="4"/>
      <c r="AO696" s="4"/>
      <c r="AP696" s="4"/>
      <c r="AQ696" s="4"/>
      <c r="AR696" s="4"/>
      <c r="AS696" s="4"/>
    </row>
    <row r="697" spans="1:45" ht="12.75" customHeight="1" x14ac:dyDescent="0.25">
      <c r="A697" s="4"/>
      <c r="B697" s="4"/>
      <c r="C697" s="212"/>
      <c r="D697" s="212"/>
      <c r="E697" s="212"/>
      <c r="F697" s="212"/>
      <c r="G697" s="212"/>
      <c r="H697" s="212"/>
      <c r="I697" s="212"/>
      <c r="J697" s="212"/>
      <c r="K697" s="487"/>
      <c r="L697" s="4"/>
      <c r="M697" s="4"/>
      <c r="N697" s="4"/>
      <c r="O697" s="4"/>
      <c r="P697" s="4"/>
      <c r="Q697" s="212"/>
      <c r="R697" s="395"/>
      <c r="S697" s="4"/>
      <c r="T697" s="4"/>
      <c r="U697" s="212"/>
      <c r="V697" s="212"/>
      <c r="W697" s="212"/>
      <c r="X697" s="4"/>
      <c r="Y697" s="4"/>
      <c r="Z697" s="4"/>
      <c r="AA697" s="4"/>
      <c r="AB697" s="395"/>
      <c r="AC697" s="213"/>
      <c r="AD697" s="395"/>
      <c r="AE697" s="409"/>
      <c r="AF697" s="4"/>
      <c r="AG697" s="4"/>
      <c r="AH697" s="4"/>
      <c r="AI697" s="212"/>
      <c r="AJ697" s="4"/>
      <c r="AK697" s="4"/>
      <c r="AL697" s="4"/>
      <c r="AM697" s="4"/>
      <c r="AN697" s="4"/>
      <c r="AO697" s="4"/>
      <c r="AP697" s="4"/>
      <c r="AQ697" s="4"/>
      <c r="AR697" s="4"/>
      <c r="AS697" s="4"/>
    </row>
    <row r="698" spans="1:45" ht="12.75" customHeight="1" x14ac:dyDescent="0.25">
      <c r="A698" s="4"/>
      <c r="B698" s="4"/>
      <c r="C698" s="212"/>
      <c r="D698" s="212"/>
      <c r="E698" s="212"/>
      <c r="F698" s="212"/>
      <c r="G698" s="212"/>
      <c r="H698" s="212"/>
      <c r="I698" s="212"/>
      <c r="J698" s="212"/>
      <c r="K698" s="487"/>
      <c r="L698" s="4"/>
      <c r="M698" s="4"/>
      <c r="N698" s="4"/>
      <c r="O698" s="4"/>
      <c r="P698" s="4"/>
      <c r="Q698" s="212"/>
      <c r="R698" s="395"/>
      <c r="S698" s="4"/>
      <c r="T698" s="4"/>
      <c r="U698" s="212"/>
      <c r="V698" s="212"/>
      <c r="W698" s="212"/>
      <c r="X698" s="4"/>
      <c r="Y698" s="4"/>
      <c r="Z698" s="4"/>
      <c r="AA698" s="4"/>
      <c r="AB698" s="395"/>
      <c r="AC698" s="213"/>
      <c r="AD698" s="395"/>
      <c r="AE698" s="409"/>
      <c r="AF698" s="4"/>
      <c r="AG698" s="4"/>
      <c r="AH698" s="4"/>
      <c r="AI698" s="212"/>
      <c r="AJ698" s="4"/>
      <c r="AK698" s="4"/>
      <c r="AL698" s="4"/>
      <c r="AM698" s="4"/>
      <c r="AN698" s="4"/>
      <c r="AO698" s="4"/>
      <c r="AP698" s="4"/>
      <c r="AQ698" s="4"/>
      <c r="AR698" s="4"/>
      <c r="AS698" s="4"/>
    </row>
    <row r="699" spans="1:45" ht="12.75" customHeight="1" x14ac:dyDescent="0.25">
      <c r="A699" s="4"/>
      <c r="B699" s="4"/>
      <c r="C699" s="212"/>
      <c r="D699" s="212"/>
      <c r="E699" s="212"/>
      <c r="F699" s="212"/>
      <c r="G699" s="212"/>
      <c r="H699" s="212"/>
      <c r="I699" s="212"/>
      <c r="J699" s="212"/>
      <c r="K699" s="487"/>
      <c r="L699" s="4"/>
      <c r="M699" s="4"/>
      <c r="N699" s="4"/>
      <c r="O699" s="4"/>
      <c r="P699" s="4"/>
      <c r="Q699" s="212"/>
      <c r="R699" s="395"/>
      <c r="S699" s="4"/>
      <c r="T699" s="4"/>
      <c r="U699" s="212"/>
      <c r="V699" s="212"/>
      <c r="W699" s="212"/>
      <c r="X699" s="4"/>
      <c r="Y699" s="4"/>
      <c r="Z699" s="4"/>
      <c r="AA699" s="4"/>
      <c r="AB699" s="395"/>
      <c r="AC699" s="213"/>
      <c r="AD699" s="395"/>
      <c r="AE699" s="409"/>
      <c r="AF699" s="4"/>
      <c r="AG699" s="4"/>
      <c r="AH699" s="4"/>
      <c r="AI699" s="212"/>
      <c r="AJ699" s="4"/>
      <c r="AK699" s="4"/>
      <c r="AL699" s="4"/>
      <c r="AM699" s="4"/>
      <c r="AN699" s="4"/>
      <c r="AO699" s="4"/>
      <c r="AP699" s="4"/>
      <c r="AQ699" s="4"/>
      <c r="AR699" s="4"/>
      <c r="AS699" s="4"/>
    </row>
    <row r="700" spans="1:45" ht="12.75" customHeight="1" x14ac:dyDescent="0.25">
      <c r="A700" s="4"/>
      <c r="B700" s="4"/>
      <c r="C700" s="212"/>
      <c r="D700" s="212"/>
      <c r="E700" s="212"/>
      <c r="F700" s="212"/>
      <c r="G700" s="212"/>
      <c r="H700" s="212"/>
      <c r="I700" s="212"/>
      <c r="J700" s="212"/>
      <c r="K700" s="487"/>
      <c r="L700" s="4"/>
      <c r="M700" s="4"/>
      <c r="N700" s="4"/>
      <c r="O700" s="4"/>
      <c r="P700" s="4"/>
      <c r="Q700" s="212"/>
      <c r="R700" s="395"/>
      <c r="S700" s="4"/>
      <c r="T700" s="4"/>
      <c r="U700" s="212"/>
      <c r="V700" s="212"/>
      <c r="W700" s="212"/>
      <c r="X700" s="4"/>
      <c r="Y700" s="4"/>
      <c r="Z700" s="4"/>
      <c r="AA700" s="4"/>
      <c r="AB700" s="395"/>
      <c r="AC700" s="213"/>
      <c r="AD700" s="395"/>
      <c r="AE700" s="409"/>
      <c r="AF700" s="4"/>
      <c r="AG700" s="4"/>
      <c r="AH700" s="4"/>
      <c r="AI700" s="212"/>
      <c r="AJ700" s="4"/>
      <c r="AK700" s="4"/>
      <c r="AL700" s="4"/>
      <c r="AM700" s="4"/>
      <c r="AN700" s="4"/>
      <c r="AO700" s="4"/>
      <c r="AP700" s="4"/>
      <c r="AQ700" s="4"/>
      <c r="AR700" s="4"/>
      <c r="AS700" s="4"/>
    </row>
    <row r="701" spans="1:45" ht="12.75" customHeight="1" x14ac:dyDescent="0.25">
      <c r="A701" s="4"/>
      <c r="B701" s="4"/>
      <c r="C701" s="212"/>
      <c r="D701" s="212"/>
      <c r="E701" s="212"/>
      <c r="F701" s="212"/>
      <c r="G701" s="212"/>
      <c r="H701" s="212"/>
      <c r="I701" s="212"/>
      <c r="J701" s="212"/>
      <c r="K701" s="487"/>
      <c r="L701" s="4"/>
      <c r="M701" s="4"/>
      <c r="N701" s="4"/>
      <c r="O701" s="4"/>
      <c r="P701" s="4"/>
      <c r="Q701" s="212"/>
      <c r="R701" s="395"/>
      <c r="S701" s="4"/>
      <c r="T701" s="4"/>
      <c r="U701" s="212"/>
      <c r="V701" s="212"/>
      <c r="W701" s="212"/>
      <c r="X701" s="4"/>
      <c r="Y701" s="4"/>
      <c r="Z701" s="4"/>
      <c r="AA701" s="4"/>
      <c r="AB701" s="395"/>
      <c r="AC701" s="213"/>
      <c r="AD701" s="395"/>
      <c r="AE701" s="409"/>
      <c r="AF701" s="4"/>
      <c r="AG701" s="4"/>
      <c r="AH701" s="4"/>
      <c r="AI701" s="212"/>
      <c r="AJ701" s="4"/>
      <c r="AK701" s="4"/>
      <c r="AL701" s="4"/>
      <c r="AM701" s="4"/>
      <c r="AN701" s="4"/>
      <c r="AO701" s="4"/>
      <c r="AP701" s="4"/>
      <c r="AQ701" s="4"/>
      <c r="AR701" s="4"/>
      <c r="AS701" s="4"/>
    </row>
    <row r="702" spans="1:45" ht="12.75" customHeight="1" x14ac:dyDescent="0.25">
      <c r="A702" s="4"/>
      <c r="B702" s="4"/>
      <c r="C702" s="212"/>
      <c r="D702" s="212"/>
      <c r="E702" s="212"/>
      <c r="F702" s="212"/>
      <c r="G702" s="212"/>
      <c r="H702" s="212"/>
      <c r="I702" s="212"/>
      <c r="J702" s="212"/>
      <c r="K702" s="487"/>
      <c r="L702" s="4"/>
      <c r="M702" s="4"/>
      <c r="N702" s="4"/>
      <c r="O702" s="4"/>
      <c r="P702" s="4"/>
      <c r="Q702" s="212"/>
      <c r="R702" s="395"/>
      <c r="S702" s="4"/>
      <c r="T702" s="4"/>
      <c r="U702" s="212"/>
      <c r="V702" s="212"/>
      <c r="W702" s="212"/>
      <c r="X702" s="4"/>
      <c r="Y702" s="4"/>
      <c r="Z702" s="4"/>
      <c r="AA702" s="4"/>
      <c r="AB702" s="395"/>
      <c r="AC702" s="213"/>
      <c r="AD702" s="395"/>
      <c r="AE702" s="409"/>
      <c r="AF702" s="4"/>
      <c r="AG702" s="4"/>
      <c r="AH702" s="4"/>
      <c r="AI702" s="212"/>
      <c r="AJ702" s="4"/>
      <c r="AK702" s="4"/>
      <c r="AL702" s="4"/>
      <c r="AM702" s="4"/>
      <c r="AN702" s="4"/>
      <c r="AO702" s="4"/>
      <c r="AP702" s="4"/>
      <c r="AQ702" s="4"/>
      <c r="AR702" s="4"/>
      <c r="AS702" s="4"/>
    </row>
    <row r="703" spans="1:45" ht="12.75" customHeight="1" x14ac:dyDescent="0.25">
      <c r="A703" s="4"/>
      <c r="B703" s="4"/>
      <c r="C703" s="212"/>
      <c r="D703" s="212"/>
      <c r="E703" s="212"/>
      <c r="F703" s="212"/>
      <c r="G703" s="212"/>
      <c r="H703" s="212"/>
      <c r="I703" s="212"/>
      <c r="J703" s="212"/>
      <c r="K703" s="487"/>
      <c r="L703" s="4"/>
      <c r="M703" s="4"/>
      <c r="N703" s="4"/>
      <c r="O703" s="4"/>
      <c r="P703" s="4"/>
      <c r="Q703" s="212"/>
      <c r="R703" s="395"/>
      <c r="S703" s="4"/>
      <c r="T703" s="4"/>
      <c r="U703" s="212"/>
      <c r="V703" s="212"/>
      <c r="W703" s="212"/>
      <c r="X703" s="4"/>
      <c r="Y703" s="4"/>
      <c r="Z703" s="4"/>
      <c r="AA703" s="4"/>
      <c r="AB703" s="395"/>
      <c r="AC703" s="213"/>
      <c r="AD703" s="395"/>
      <c r="AE703" s="409"/>
      <c r="AF703" s="4"/>
      <c r="AG703" s="4"/>
      <c r="AH703" s="4"/>
      <c r="AI703" s="212"/>
      <c r="AJ703" s="4"/>
      <c r="AK703" s="4"/>
      <c r="AL703" s="4"/>
      <c r="AM703" s="4"/>
      <c r="AN703" s="4"/>
      <c r="AO703" s="4"/>
      <c r="AP703" s="4"/>
      <c r="AQ703" s="4"/>
      <c r="AR703" s="4"/>
      <c r="AS703" s="4"/>
    </row>
    <row r="704" spans="1:45" ht="12.75" customHeight="1" x14ac:dyDescent="0.25">
      <c r="A704" s="4"/>
      <c r="B704" s="4"/>
      <c r="C704" s="212"/>
      <c r="D704" s="212"/>
      <c r="E704" s="212"/>
      <c r="F704" s="212"/>
      <c r="G704" s="212"/>
      <c r="H704" s="212"/>
      <c r="I704" s="212"/>
      <c r="J704" s="212"/>
      <c r="K704" s="487"/>
      <c r="L704" s="4"/>
      <c r="M704" s="4"/>
      <c r="N704" s="4"/>
      <c r="O704" s="4"/>
      <c r="P704" s="4"/>
      <c r="Q704" s="212"/>
      <c r="R704" s="395"/>
      <c r="S704" s="4"/>
      <c r="T704" s="4"/>
      <c r="U704" s="212"/>
      <c r="V704" s="212"/>
      <c r="W704" s="212"/>
      <c r="X704" s="4"/>
      <c r="Y704" s="4"/>
      <c r="Z704" s="4"/>
      <c r="AA704" s="4"/>
      <c r="AB704" s="395"/>
      <c r="AC704" s="213"/>
      <c r="AD704" s="395"/>
      <c r="AE704" s="409"/>
      <c r="AF704" s="4"/>
      <c r="AG704" s="4"/>
      <c r="AH704" s="4"/>
      <c r="AI704" s="212"/>
      <c r="AJ704" s="4"/>
      <c r="AK704" s="4"/>
      <c r="AL704" s="4"/>
      <c r="AM704" s="4"/>
      <c r="AN704" s="4"/>
      <c r="AO704" s="4"/>
      <c r="AP704" s="4"/>
      <c r="AQ704" s="4"/>
      <c r="AR704" s="4"/>
      <c r="AS704" s="4"/>
    </row>
    <row r="705" spans="1:45" ht="12.75" customHeight="1" x14ac:dyDescent="0.25">
      <c r="A705" s="4"/>
      <c r="B705" s="4"/>
      <c r="C705" s="212"/>
      <c r="D705" s="212"/>
      <c r="E705" s="212"/>
      <c r="F705" s="212"/>
      <c r="G705" s="212"/>
      <c r="H705" s="212"/>
      <c r="I705" s="212"/>
      <c r="J705" s="212"/>
      <c r="K705" s="487"/>
      <c r="L705" s="4"/>
      <c r="M705" s="4"/>
      <c r="N705" s="4"/>
      <c r="O705" s="4"/>
      <c r="P705" s="4"/>
      <c r="Q705" s="212"/>
      <c r="R705" s="395"/>
      <c r="S705" s="4"/>
      <c r="T705" s="4"/>
      <c r="U705" s="212"/>
      <c r="V705" s="212"/>
      <c r="W705" s="212"/>
      <c r="X705" s="4"/>
      <c r="Y705" s="4"/>
      <c r="Z705" s="4"/>
      <c r="AA705" s="4"/>
      <c r="AB705" s="395"/>
      <c r="AC705" s="213"/>
      <c r="AD705" s="395"/>
      <c r="AE705" s="409"/>
      <c r="AF705" s="4"/>
      <c r="AG705" s="4"/>
      <c r="AH705" s="4"/>
      <c r="AI705" s="212"/>
      <c r="AJ705" s="4"/>
      <c r="AK705" s="4"/>
      <c r="AL705" s="4"/>
      <c r="AM705" s="4"/>
      <c r="AN705" s="4"/>
      <c r="AO705" s="4"/>
      <c r="AP705" s="4"/>
      <c r="AQ705" s="4"/>
      <c r="AR705" s="4"/>
      <c r="AS705" s="4"/>
    </row>
    <row r="706" spans="1:45" ht="12.75" customHeight="1" x14ac:dyDescent="0.25">
      <c r="A706" s="4"/>
      <c r="B706" s="4"/>
      <c r="C706" s="212"/>
      <c r="D706" s="212"/>
      <c r="E706" s="212"/>
      <c r="F706" s="212"/>
      <c r="G706" s="212"/>
      <c r="H706" s="212"/>
      <c r="I706" s="212"/>
      <c r="J706" s="212"/>
      <c r="K706" s="487"/>
      <c r="L706" s="4"/>
      <c r="M706" s="4"/>
      <c r="N706" s="4"/>
      <c r="O706" s="4"/>
      <c r="P706" s="4"/>
      <c r="Q706" s="212"/>
      <c r="R706" s="395"/>
      <c r="S706" s="4"/>
      <c r="T706" s="4"/>
      <c r="U706" s="212"/>
      <c r="V706" s="212"/>
      <c r="W706" s="212"/>
      <c r="X706" s="4"/>
      <c r="Y706" s="4"/>
      <c r="Z706" s="4"/>
      <c r="AA706" s="4"/>
      <c r="AB706" s="395"/>
      <c r="AC706" s="213"/>
      <c r="AD706" s="395"/>
      <c r="AE706" s="409"/>
      <c r="AF706" s="4"/>
      <c r="AG706" s="4"/>
      <c r="AH706" s="4"/>
      <c r="AI706" s="212"/>
      <c r="AJ706" s="4"/>
      <c r="AK706" s="4"/>
      <c r="AL706" s="4"/>
      <c r="AM706" s="4"/>
      <c r="AN706" s="4"/>
      <c r="AO706" s="4"/>
      <c r="AP706" s="4"/>
      <c r="AQ706" s="4"/>
      <c r="AR706" s="4"/>
      <c r="AS706" s="4"/>
    </row>
    <row r="707" spans="1:45" ht="12.75" customHeight="1" x14ac:dyDescent="0.25">
      <c r="A707" s="4"/>
      <c r="B707" s="4"/>
      <c r="C707" s="212"/>
      <c r="D707" s="212"/>
      <c r="E707" s="212"/>
      <c r="F707" s="212"/>
      <c r="G707" s="212"/>
      <c r="H707" s="212"/>
      <c r="I707" s="212"/>
      <c r="J707" s="212"/>
      <c r="K707" s="487"/>
      <c r="L707" s="4"/>
      <c r="M707" s="4"/>
      <c r="N707" s="4"/>
      <c r="O707" s="4"/>
      <c r="P707" s="4"/>
      <c r="Q707" s="212"/>
      <c r="R707" s="395"/>
      <c r="S707" s="4"/>
      <c r="T707" s="4"/>
      <c r="U707" s="212"/>
      <c r="V707" s="212"/>
      <c r="W707" s="212"/>
      <c r="X707" s="4"/>
      <c r="Y707" s="4"/>
      <c r="Z707" s="4"/>
      <c r="AA707" s="4"/>
      <c r="AB707" s="395"/>
      <c r="AC707" s="213"/>
      <c r="AD707" s="395"/>
      <c r="AE707" s="409"/>
      <c r="AF707" s="4"/>
      <c r="AG707" s="4"/>
      <c r="AH707" s="4"/>
      <c r="AI707" s="212"/>
      <c r="AJ707" s="4"/>
      <c r="AK707" s="4"/>
      <c r="AL707" s="4"/>
      <c r="AM707" s="4"/>
      <c r="AN707" s="4"/>
      <c r="AO707" s="4"/>
      <c r="AP707" s="4"/>
      <c r="AQ707" s="4"/>
      <c r="AR707" s="4"/>
      <c r="AS707" s="4"/>
    </row>
    <row r="708" spans="1:45" ht="12.75" customHeight="1" x14ac:dyDescent="0.25">
      <c r="A708" s="4"/>
      <c r="B708" s="4"/>
      <c r="C708" s="212"/>
      <c r="D708" s="212"/>
      <c r="E708" s="212"/>
      <c r="F708" s="212"/>
      <c r="G708" s="212"/>
      <c r="H708" s="212"/>
      <c r="I708" s="212"/>
      <c r="J708" s="212"/>
      <c r="K708" s="487"/>
      <c r="L708" s="4"/>
      <c r="M708" s="4"/>
      <c r="N708" s="4"/>
      <c r="O708" s="4"/>
      <c r="P708" s="4"/>
      <c r="Q708" s="212"/>
      <c r="R708" s="395"/>
      <c r="S708" s="4"/>
      <c r="T708" s="4"/>
      <c r="U708" s="212"/>
      <c r="V708" s="212"/>
      <c r="W708" s="212"/>
      <c r="X708" s="4"/>
      <c r="Y708" s="4"/>
      <c r="Z708" s="4"/>
      <c r="AA708" s="4"/>
      <c r="AB708" s="395"/>
      <c r="AC708" s="213"/>
      <c r="AD708" s="395"/>
      <c r="AE708" s="409"/>
      <c r="AF708" s="4"/>
      <c r="AG708" s="4"/>
      <c r="AH708" s="4"/>
      <c r="AI708" s="212"/>
      <c r="AJ708" s="4"/>
      <c r="AK708" s="4"/>
      <c r="AL708" s="4"/>
      <c r="AM708" s="4"/>
      <c r="AN708" s="4"/>
      <c r="AO708" s="4"/>
      <c r="AP708" s="4"/>
      <c r="AQ708" s="4"/>
      <c r="AR708" s="4"/>
      <c r="AS708" s="4"/>
    </row>
    <row r="709" spans="1:45" ht="12.75" customHeight="1" x14ac:dyDescent="0.25">
      <c r="A709" s="4"/>
      <c r="B709" s="4"/>
      <c r="C709" s="212"/>
      <c r="D709" s="212"/>
      <c r="E709" s="212"/>
      <c r="F709" s="212"/>
      <c r="G709" s="212"/>
      <c r="H709" s="212"/>
      <c r="I709" s="212"/>
      <c r="J709" s="212"/>
      <c r="K709" s="487"/>
      <c r="L709" s="4"/>
      <c r="M709" s="4"/>
      <c r="N709" s="4"/>
      <c r="O709" s="4"/>
      <c r="P709" s="4"/>
      <c r="Q709" s="212"/>
      <c r="R709" s="395"/>
      <c r="S709" s="4"/>
      <c r="T709" s="4"/>
      <c r="U709" s="212"/>
      <c r="V709" s="212"/>
      <c r="W709" s="212"/>
      <c r="X709" s="4"/>
      <c r="Y709" s="4"/>
      <c r="Z709" s="4"/>
      <c r="AA709" s="4"/>
      <c r="AB709" s="395"/>
      <c r="AC709" s="213"/>
      <c r="AD709" s="395"/>
      <c r="AE709" s="409"/>
      <c r="AF709" s="4"/>
      <c r="AG709" s="4"/>
      <c r="AH709" s="4"/>
      <c r="AI709" s="212"/>
      <c r="AJ709" s="4"/>
      <c r="AK709" s="4"/>
      <c r="AL709" s="4"/>
      <c r="AM709" s="4"/>
      <c r="AN709" s="4"/>
      <c r="AO709" s="4"/>
      <c r="AP709" s="4"/>
      <c r="AQ709" s="4"/>
      <c r="AR709" s="4"/>
      <c r="AS709" s="4"/>
    </row>
    <row r="710" spans="1:45" ht="12.75" customHeight="1" x14ac:dyDescent="0.25">
      <c r="A710" s="4"/>
      <c r="B710" s="4"/>
      <c r="C710" s="212"/>
      <c r="D710" s="212"/>
      <c r="E710" s="212"/>
      <c r="F710" s="212"/>
      <c r="G710" s="212"/>
      <c r="H710" s="212"/>
      <c r="I710" s="212"/>
      <c r="J710" s="212"/>
      <c r="K710" s="487"/>
      <c r="L710" s="4"/>
      <c r="M710" s="4"/>
      <c r="N710" s="4"/>
      <c r="O710" s="4"/>
      <c r="P710" s="4"/>
      <c r="Q710" s="212"/>
      <c r="R710" s="395"/>
      <c r="S710" s="4"/>
      <c r="T710" s="4"/>
      <c r="U710" s="212"/>
      <c r="V710" s="212"/>
      <c r="W710" s="212"/>
      <c r="X710" s="4"/>
      <c r="Y710" s="4"/>
      <c r="Z710" s="4"/>
      <c r="AA710" s="4"/>
      <c r="AB710" s="395"/>
      <c r="AC710" s="213"/>
      <c r="AD710" s="395"/>
      <c r="AE710" s="409"/>
      <c r="AF710" s="4"/>
      <c r="AG710" s="4"/>
      <c r="AH710" s="4"/>
      <c r="AI710" s="212"/>
      <c r="AJ710" s="4"/>
      <c r="AK710" s="4"/>
      <c r="AL710" s="4"/>
      <c r="AM710" s="4"/>
      <c r="AN710" s="4"/>
      <c r="AO710" s="4"/>
      <c r="AP710" s="4"/>
      <c r="AQ710" s="4"/>
      <c r="AR710" s="4"/>
      <c r="AS710" s="4"/>
    </row>
    <row r="711" spans="1:45" ht="12.75" customHeight="1" x14ac:dyDescent="0.25">
      <c r="A711" s="4"/>
      <c r="B711" s="4"/>
      <c r="C711" s="212"/>
      <c r="D711" s="212"/>
      <c r="E711" s="212"/>
      <c r="F711" s="212"/>
      <c r="G711" s="212"/>
      <c r="H711" s="212"/>
      <c r="I711" s="212"/>
      <c r="J711" s="212"/>
      <c r="K711" s="487"/>
      <c r="L711" s="4"/>
      <c r="M711" s="4"/>
      <c r="N711" s="4"/>
      <c r="O711" s="4"/>
      <c r="P711" s="4"/>
      <c r="Q711" s="212"/>
      <c r="R711" s="395"/>
      <c r="S711" s="4"/>
      <c r="T711" s="4"/>
      <c r="U711" s="212"/>
      <c r="V711" s="212"/>
      <c r="W711" s="212"/>
      <c r="X711" s="4"/>
      <c r="Y711" s="4"/>
      <c r="Z711" s="4"/>
      <c r="AA711" s="4"/>
      <c r="AB711" s="395"/>
      <c r="AC711" s="213"/>
      <c r="AD711" s="395"/>
      <c r="AE711" s="409"/>
      <c r="AF711" s="4"/>
      <c r="AG711" s="4"/>
      <c r="AH711" s="4"/>
      <c r="AI711" s="212"/>
      <c r="AJ711" s="4"/>
      <c r="AK711" s="4"/>
      <c r="AL711" s="4"/>
      <c r="AM711" s="4"/>
      <c r="AN711" s="4"/>
      <c r="AO711" s="4"/>
      <c r="AP711" s="4"/>
      <c r="AQ711" s="4"/>
      <c r="AR711" s="4"/>
      <c r="AS711" s="4"/>
    </row>
    <row r="712" spans="1:45" ht="12.75" customHeight="1" x14ac:dyDescent="0.25">
      <c r="A712" s="4"/>
      <c r="B712" s="4"/>
      <c r="C712" s="212"/>
      <c r="D712" s="212"/>
      <c r="E712" s="212"/>
      <c r="F712" s="212"/>
      <c r="G712" s="212"/>
      <c r="H712" s="212"/>
      <c r="I712" s="212"/>
      <c r="J712" s="212"/>
      <c r="K712" s="487"/>
      <c r="L712" s="4"/>
      <c r="M712" s="4"/>
      <c r="N712" s="4"/>
      <c r="O712" s="4"/>
      <c r="P712" s="4"/>
      <c r="Q712" s="212"/>
      <c r="R712" s="395"/>
      <c r="S712" s="4"/>
      <c r="T712" s="4"/>
      <c r="U712" s="212"/>
      <c r="V712" s="212"/>
      <c r="W712" s="212"/>
      <c r="X712" s="4"/>
      <c r="Y712" s="4"/>
      <c r="Z712" s="4"/>
      <c r="AA712" s="4"/>
      <c r="AB712" s="395"/>
      <c r="AC712" s="213"/>
      <c r="AD712" s="395"/>
      <c r="AE712" s="409"/>
      <c r="AF712" s="4"/>
      <c r="AG712" s="4"/>
      <c r="AH712" s="4"/>
      <c r="AI712" s="212"/>
      <c r="AJ712" s="4"/>
      <c r="AK712" s="4"/>
      <c r="AL712" s="4"/>
      <c r="AM712" s="4"/>
      <c r="AN712" s="4"/>
      <c r="AO712" s="4"/>
      <c r="AP712" s="4"/>
      <c r="AQ712" s="4"/>
      <c r="AR712" s="4"/>
      <c r="AS712" s="4"/>
    </row>
    <row r="713" spans="1:45" ht="12.75" customHeight="1" x14ac:dyDescent="0.25">
      <c r="A713" s="4"/>
      <c r="B713" s="4"/>
      <c r="C713" s="212"/>
      <c r="D713" s="212"/>
      <c r="E713" s="212"/>
      <c r="F713" s="212"/>
      <c r="G713" s="212"/>
      <c r="H713" s="212"/>
      <c r="I713" s="212"/>
      <c r="J713" s="212"/>
      <c r="K713" s="487"/>
      <c r="L713" s="4"/>
      <c r="M713" s="4"/>
      <c r="N713" s="4"/>
      <c r="O713" s="4"/>
      <c r="P713" s="4"/>
      <c r="Q713" s="212"/>
      <c r="R713" s="395"/>
      <c r="S713" s="4"/>
      <c r="T713" s="4"/>
      <c r="U713" s="212"/>
      <c r="V713" s="212"/>
      <c r="W713" s="212"/>
      <c r="X713" s="4"/>
      <c r="Y713" s="4"/>
      <c r="Z713" s="4"/>
      <c r="AA713" s="4"/>
      <c r="AB713" s="395"/>
      <c r="AC713" s="213"/>
      <c r="AD713" s="395"/>
      <c r="AE713" s="409"/>
      <c r="AF713" s="4"/>
      <c r="AG713" s="4"/>
      <c r="AH713" s="4"/>
      <c r="AI713" s="212"/>
      <c r="AJ713" s="4"/>
      <c r="AK713" s="4"/>
      <c r="AL713" s="4"/>
      <c r="AM713" s="4"/>
      <c r="AN713" s="4"/>
      <c r="AO713" s="4"/>
      <c r="AP713" s="4"/>
      <c r="AQ713" s="4"/>
      <c r="AR713" s="4"/>
      <c r="AS713" s="4"/>
    </row>
    <row r="714" spans="1:45" ht="12.75" customHeight="1" x14ac:dyDescent="0.25">
      <c r="A714" s="4"/>
      <c r="B714" s="4"/>
      <c r="C714" s="212"/>
      <c r="D714" s="212"/>
      <c r="E714" s="212"/>
      <c r="F714" s="212"/>
      <c r="G714" s="212"/>
      <c r="H714" s="212"/>
      <c r="I714" s="212"/>
      <c r="J714" s="212"/>
      <c r="K714" s="487"/>
      <c r="L714" s="4"/>
      <c r="M714" s="4"/>
      <c r="N714" s="4"/>
      <c r="O714" s="4"/>
      <c r="P714" s="4"/>
      <c r="Q714" s="212"/>
      <c r="R714" s="395"/>
      <c r="S714" s="4"/>
      <c r="T714" s="4"/>
      <c r="U714" s="212"/>
      <c r="V714" s="212"/>
      <c r="W714" s="212"/>
      <c r="X714" s="4"/>
      <c r="Y714" s="4"/>
      <c r="Z714" s="4"/>
      <c r="AA714" s="4"/>
      <c r="AB714" s="395"/>
      <c r="AC714" s="213"/>
      <c r="AD714" s="395"/>
      <c r="AE714" s="409"/>
      <c r="AF714" s="4"/>
      <c r="AG714" s="4"/>
      <c r="AH714" s="4"/>
      <c r="AI714" s="212"/>
      <c r="AJ714" s="4"/>
      <c r="AK714" s="4"/>
      <c r="AL714" s="4"/>
      <c r="AM714" s="4"/>
      <c r="AN714" s="4"/>
      <c r="AO714" s="4"/>
      <c r="AP714" s="4"/>
      <c r="AQ714" s="4"/>
      <c r="AR714" s="4"/>
      <c r="AS714" s="4"/>
    </row>
    <row r="715" spans="1:45" ht="12.75" customHeight="1" x14ac:dyDescent="0.25">
      <c r="A715" s="4"/>
      <c r="B715" s="4"/>
      <c r="C715" s="212"/>
      <c r="D715" s="212"/>
      <c r="E715" s="212"/>
      <c r="F715" s="212"/>
      <c r="G715" s="212"/>
      <c r="H715" s="212"/>
      <c r="I715" s="212"/>
      <c r="J715" s="212"/>
      <c r="K715" s="487"/>
      <c r="L715" s="4"/>
      <c r="M715" s="4"/>
      <c r="N715" s="4"/>
      <c r="O715" s="4"/>
      <c r="P715" s="4"/>
      <c r="Q715" s="212"/>
      <c r="R715" s="395"/>
      <c r="S715" s="4"/>
      <c r="T715" s="4"/>
      <c r="U715" s="212"/>
      <c r="V715" s="212"/>
      <c r="W715" s="212"/>
      <c r="X715" s="4"/>
      <c r="Y715" s="4"/>
      <c r="Z715" s="4"/>
      <c r="AA715" s="4"/>
      <c r="AB715" s="395"/>
      <c r="AC715" s="213"/>
      <c r="AD715" s="395"/>
      <c r="AE715" s="409"/>
      <c r="AF715" s="4"/>
      <c r="AG715" s="4"/>
      <c r="AH715" s="4"/>
      <c r="AI715" s="212"/>
      <c r="AJ715" s="4"/>
      <c r="AK715" s="4"/>
      <c r="AL715" s="4"/>
      <c r="AM715" s="4"/>
      <c r="AN715" s="4"/>
      <c r="AO715" s="4"/>
      <c r="AP715" s="4"/>
      <c r="AQ715" s="4"/>
      <c r="AR715" s="4"/>
      <c r="AS715" s="4"/>
    </row>
    <row r="716" spans="1:45" ht="12.75" customHeight="1" x14ac:dyDescent="0.25">
      <c r="A716" s="4"/>
      <c r="B716" s="4"/>
      <c r="C716" s="212"/>
      <c r="D716" s="212"/>
      <c r="E716" s="212"/>
      <c r="F716" s="212"/>
      <c r="G716" s="212"/>
      <c r="H716" s="212"/>
      <c r="I716" s="212"/>
      <c r="J716" s="212"/>
      <c r="K716" s="487"/>
      <c r="L716" s="4"/>
      <c r="M716" s="4"/>
      <c r="N716" s="4"/>
      <c r="O716" s="4"/>
      <c r="P716" s="4"/>
      <c r="Q716" s="212"/>
      <c r="R716" s="395"/>
      <c r="S716" s="4"/>
      <c r="T716" s="4"/>
      <c r="U716" s="212"/>
      <c r="V716" s="212"/>
      <c r="W716" s="212"/>
      <c r="X716" s="4"/>
      <c r="Y716" s="4"/>
      <c r="Z716" s="4"/>
      <c r="AA716" s="4"/>
      <c r="AB716" s="395"/>
      <c r="AC716" s="213"/>
      <c r="AD716" s="395"/>
      <c r="AE716" s="409"/>
      <c r="AF716" s="4"/>
      <c r="AG716" s="4"/>
      <c r="AH716" s="4"/>
      <c r="AI716" s="212"/>
      <c r="AJ716" s="4"/>
      <c r="AK716" s="4"/>
      <c r="AL716" s="4"/>
      <c r="AM716" s="4"/>
      <c r="AN716" s="4"/>
      <c r="AO716" s="4"/>
      <c r="AP716" s="4"/>
      <c r="AQ716" s="4"/>
      <c r="AR716" s="4"/>
      <c r="AS716" s="4"/>
    </row>
    <row r="717" spans="1:45" ht="12.75" customHeight="1" x14ac:dyDescent="0.25">
      <c r="A717" s="4"/>
      <c r="B717" s="4"/>
      <c r="C717" s="212"/>
      <c r="D717" s="212"/>
      <c r="E717" s="212"/>
      <c r="F717" s="212"/>
      <c r="G717" s="212"/>
      <c r="H717" s="212"/>
      <c r="I717" s="212"/>
      <c r="J717" s="212"/>
      <c r="K717" s="487"/>
      <c r="L717" s="4"/>
      <c r="M717" s="4"/>
      <c r="N717" s="4"/>
      <c r="O717" s="4"/>
      <c r="P717" s="4"/>
      <c r="Q717" s="212"/>
      <c r="R717" s="395"/>
      <c r="S717" s="4"/>
      <c r="T717" s="4"/>
      <c r="U717" s="212"/>
      <c r="V717" s="212"/>
      <c r="W717" s="212"/>
      <c r="X717" s="4"/>
      <c r="Y717" s="4"/>
      <c r="Z717" s="4"/>
      <c r="AA717" s="4"/>
      <c r="AB717" s="395"/>
      <c r="AC717" s="213"/>
      <c r="AD717" s="395"/>
      <c r="AE717" s="409"/>
      <c r="AF717" s="4"/>
      <c r="AG717" s="4"/>
      <c r="AH717" s="4"/>
      <c r="AI717" s="212"/>
      <c r="AJ717" s="4"/>
      <c r="AK717" s="4"/>
      <c r="AL717" s="4"/>
      <c r="AM717" s="4"/>
      <c r="AN717" s="4"/>
      <c r="AO717" s="4"/>
      <c r="AP717" s="4"/>
      <c r="AQ717" s="4"/>
      <c r="AR717" s="4"/>
      <c r="AS717" s="4"/>
    </row>
    <row r="718" spans="1:45" ht="12.75" customHeight="1" x14ac:dyDescent="0.25">
      <c r="A718" s="4"/>
      <c r="B718" s="4"/>
      <c r="C718" s="212"/>
      <c r="D718" s="212"/>
      <c r="E718" s="212"/>
      <c r="F718" s="212"/>
      <c r="G718" s="212"/>
      <c r="H718" s="212"/>
      <c r="I718" s="212"/>
      <c r="J718" s="212"/>
      <c r="K718" s="487"/>
      <c r="L718" s="4"/>
      <c r="M718" s="4"/>
      <c r="N718" s="4"/>
      <c r="O718" s="4"/>
      <c r="P718" s="4"/>
      <c r="Q718" s="212"/>
      <c r="R718" s="395"/>
      <c r="S718" s="4"/>
      <c r="T718" s="4"/>
      <c r="U718" s="212"/>
      <c r="V718" s="212"/>
      <c r="W718" s="212"/>
      <c r="X718" s="4"/>
      <c r="Y718" s="4"/>
      <c r="Z718" s="4"/>
      <c r="AA718" s="4"/>
      <c r="AB718" s="395"/>
      <c r="AC718" s="213"/>
      <c r="AD718" s="395"/>
      <c r="AE718" s="409"/>
      <c r="AF718" s="4"/>
      <c r="AG718" s="4"/>
      <c r="AH718" s="4"/>
      <c r="AI718" s="212"/>
      <c r="AJ718" s="4"/>
      <c r="AK718" s="4"/>
      <c r="AL718" s="4"/>
      <c r="AM718" s="4"/>
      <c r="AN718" s="4"/>
      <c r="AO718" s="4"/>
      <c r="AP718" s="4"/>
      <c r="AQ718" s="4"/>
      <c r="AR718" s="4"/>
      <c r="AS718" s="4"/>
    </row>
    <row r="719" spans="1:45" ht="12.75" customHeight="1" x14ac:dyDescent="0.25">
      <c r="A719" s="4"/>
      <c r="B719" s="4"/>
      <c r="C719" s="212"/>
      <c r="D719" s="212"/>
      <c r="E719" s="212"/>
      <c r="F719" s="212"/>
      <c r="G719" s="212"/>
      <c r="H719" s="212"/>
      <c r="I719" s="212"/>
      <c r="J719" s="212"/>
      <c r="K719" s="487"/>
      <c r="L719" s="4"/>
      <c r="M719" s="4"/>
      <c r="N719" s="4"/>
      <c r="O719" s="4"/>
      <c r="P719" s="4"/>
      <c r="Q719" s="212"/>
      <c r="R719" s="395"/>
      <c r="S719" s="4"/>
      <c r="T719" s="4"/>
      <c r="U719" s="212"/>
      <c r="V719" s="212"/>
      <c r="W719" s="212"/>
      <c r="X719" s="4"/>
      <c r="Y719" s="4"/>
      <c r="Z719" s="4"/>
      <c r="AA719" s="4"/>
      <c r="AB719" s="395"/>
      <c r="AC719" s="213"/>
      <c r="AD719" s="395"/>
      <c r="AE719" s="409"/>
      <c r="AF719" s="4"/>
      <c r="AG719" s="4"/>
      <c r="AH719" s="4"/>
      <c r="AI719" s="212"/>
      <c r="AJ719" s="4"/>
      <c r="AK719" s="4"/>
      <c r="AL719" s="4"/>
      <c r="AM719" s="4"/>
      <c r="AN719" s="4"/>
      <c r="AO719" s="4"/>
      <c r="AP719" s="4"/>
      <c r="AQ719" s="4"/>
      <c r="AR719" s="4"/>
      <c r="AS719" s="4"/>
    </row>
    <row r="720" spans="1:45" ht="12.75" customHeight="1" x14ac:dyDescent="0.25">
      <c r="A720" s="4"/>
      <c r="B720" s="4"/>
      <c r="C720" s="212"/>
      <c r="D720" s="212"/>
      <c r="E720" s="212"/>
      <c r="F720" s="212"/>
      <c r="G720" s="212"/>
      <c r="H720" s="212"/>
      <c r="I720" s="212"/>
      <c r="J720" s="212"/>
      <c r="K720" s="487"/>
      <c r="L720" s="4"/>
      <c r="M720" s="4"/>
      <c r="N720" s="4"/>
      <c r="O720" s="4"/>
      <c r="P720" s="4"/>
      <c r="Q720" s="212"/>
      <c r="R720" s="395"/>
      <c r="S720" s="4"/>
      <c r="T720" s="4"/>
      <c r="U720" s="212"/>
      <c r="V720" s="212"/>
      <c r="W720" s="212"/>
      <c r="X720" s="4"/>
      <c r="Y720" s="4"/>
      <c r="Z720" s="4"/>
      <c r="AA720" s="4"/>
      <c r="AB720" s="395"/>
      <c r="AC720" s="213"/>
      <c r="AD720" s="395"/>
      <c r="AE720" s="409"/>
      <c r="AF720" s="4"/>
      <c r="AG720" s="4"/>
      <c r="AH720" s="4"/>
      <c r="AI720" s="212"/>
      <c r="AJ720" s="4"/>
      <c r="AK720" s="4"/>
      <c r="AL720" s="4"/>
      <c r="AM720" s="4"/>
      <c r="AN720" s="4"/>
      <c r="AO720" s="4"/>
      <c r="AP720" s="4"/>
      <c r="AQ720" s="4"/>
      <c r="AR720" s="4"/>
      <c r="AS720" s="4"/>
    </row>
    <row r="721" spans="1:45" ht="12.75" customHeight="1" x14ac:dyDescent="0.25">
      <c r="A721" s="4"/>
      <c r="B721" s="4"/>
      <c r="C721" s="212"/>
      <c r="D721" s="212"/>
      <c r="E721" s="212"/>
      <c r="F721" s="212"/>
      <c r="G721" s="212"/>
      <c r="H721" s="212"/>
      <c r="I721" s="212"/>
      <c r="J721" s="212"/>
      <c r="K721" s="487"/>
      <c r="L721" s="4"/>
      <c r="M721" s="4"/>
      <c r="N721" s="4"/>
      <c r="O721" s="4"/>
      <c r="P721" s="4"/>
      <c r="Q721" s="212"/>
      <c r="R721" s="395"/>
      <c r="S721" s="4"/>
      <c r="T721" s="4"/>
      <c r="U721" s="212"/>
      <c r="V721" s="212"/>
      <c r="W721" s="212"/>
      <c r="X721" s="4"/>
      <c r="Y721" s="4"/>
      <c r="Z721" s="4"/>
      <c r="AA721" s="4"/>
      <c r="AB721" s="395"/>
      <c r="AC721" s="213"/>
      <c r="AD721" s="395"/>
      <c r="AE721" s="409"/>
      <c r="AF721" s="4"/>
      <c r="AG721" s="4"/>
      <c r="AH721" s="4"/>
      <c r="AI721" s="212"/>
      <c r="AJ721" s="4"/>
      <c r="AK721" s="4"/>
      <c r="AL721" s="4"/>
      <c r="AM721" s="4"/>
      <c r="AN721" s="4"/>
      <c r="AO721" s="4"/>
      <c r="AP721" s="4"/>
      <c r="AQ721" s="4"/>
      <c r="AR721" s="4"/>
      <c r="AS721" s="4"/>
    </row>
    <row r="722" spans="1:45" ht="12.75" customHeight="1" x14ac:dyDescent="0.25">
      <c r="A722" s="4"/>
      <c r="B722" s="4"/>
      <c r="C722" s="212"/>
      <c r="D722" s="212"/>
      <c r="E722" s="212"/>
      <c r="F722" s="212"/>
      <c r="G722" s="212"/>
      <c r="H722" s="212"/>
      <c r="I722" s="212"/>
      <c r="J722" s="212"/>
      <c r="K722" s="487"/>
      <c r="L722" s="4"/>
      <c r="M722" s="4"/>
      <c r="N722" s="4"/>
      <c r="O722" s="4"/>
      <c r="P722" s="4"/>
      <c r="Q722" s="212"/>
      <c r="R722" s="395"/>
      <c r="S722" s="4"/>
      <c r="T722" s="4"/>
      <c r="U722" s="212"/>
      <c r="V722" s="212"/>
      <c r="W722" s="212"/>
      <c r="X722" s="4"/>
      <c r="Y722" s="4"/>
      <c r="Z722" s="4"/>
      <c r="AA722" s="4"/>
      <c r="AB722" s="395"/>
      <c r="AC722" s="213"/>
      <c r="AD722" s="395"/>
      <c r="AE722" s="409"/>
      <c r="AF722" s="4"/>
      <c r="AG722" s="4"/>
      <c r="AH722" s="4"/>
      <c r="AI722" s="212"/>
      <c r="AJ722" s="4"/>
      <c r="AK722" s="4"/>
      <c r="AL722" s="4"/>
      <c r="AM722" s="4"/>
      <c r="AN722" s="4"/>
      <c r="AO722" s="4"/>
      <c r="AP722" s="4"/>
      <c r="AQ722" s="4"/>
      <c r="AR722" s="4"/>
      <c r="AS722" s="4"/>
    </row>
    <row r="723" spans="1:45" ht="12.75" customHeight="1" x14ac:dyDescent="0.25">
      <c r="A723" s="4"/>
      <c r="B723" s="4"/>
      <c r="C723" s="212"/>
      <c r="D723" s="212"/>
      <c r="E723" s="212"/>
      <c r="F723" s="212"/>
      <c r="G723" s="212"/>
      <c r="H723" s="212"/>
      <c r="I723" s="212"/>
      <c r="J723" s="212"/>
      <c r="K723" s="487"/>
      <c r="L723" s="4"/>
      <c r="M723" s="4"/>
      <c r="N723" s="4"/>
      <c r="O723" s="4"/>
      <c r="P723" s="4"/>
      <c r="Q723" s="212"/>
      <c r="R723" s="395"/>
      <c r="S723" s="4"/>
      <c r="T723" s="4"/>
      <c r="U723" s="212"/>
      <c r="V723" s="212"/>
      <c r="W723" s="212"/>
      <c r="X723" s="4"/>
      <c r="Y723" s="4"/>
      <c r="Z723" s="4"/>
      <c r="AA723" s="4"/>
      <c r="AB723" s="395"/>
      <c r="AC723" s="213"/>
      <c r="AD723" s="395"/>
      <c r="AE723" s="409"/>
      <c r="AF723" s="4"/>
      <c r="AG723" s="4"/>
      <c r="AH723" s="4"/>
      <c r="AI723" s="212"/>
      <c r="AJ723" s="4"/>
      <c r="AK723" s="4"/>
      <c r="AL723" s="4"/>
      <c r="AM723" s="4"/>
      <c r="AN723" s="4"/>
      <c r="AO723" s="4"/>
      <c r="AP723" s="4"/>
      <c r="AQ723" s="4"/>
      <c r="AR723" s="4"/>
      <c r="AS723" s="4"/>
    </row>
    <row r="724" spans="1:45" ht="12.75" customHeight="1" x14ac:dyDescent="0.25">
      <c r="A724" s="4"/>
      <c r="B724" s="4"/>
      <c r="C724" s="212"/>
      <c r="D724" s="212"/>
      <c r="E724" s="212"/>
      <c r="F724" s="212"/>
      <c r="G724" s="212"/>
      <c r="H724" s="212"/>
      <c r="I724" s="212"/>
      <c r="J724" s="212"/>
      <c r="K724" s="487"/>
      <c r="L724" s="4"/>
      <c r="M724" s="4"/>
      <c r="N724" s="4"/>
      <c r="O724" s="4"/>
      <c r="P724" s="4"/>
      <c r="Q724" s="212"/>
      <c r="R724" s="395"/>
      <c r="S724" s="4"/>
      <c r="T724" s="4"/>
      <c r="U724" s="212"/>
      <c r="V724" s="212"/>
      <c r="W724" s="212"/>
      <c r="X724" s="4"/>
      <c r="Y724" s="4"/>
      <c r="Z724" s="4"/>
      <c r="AA724" s="4"/>
      <c r="AB724" s="395"/>
      <c r="AC724" s="213"/>
      <c r="AD724" s="395"/>
      <c r="AE724" s="409"/>
      <c r="AF724" s="4"/>
      <c r="AG724" s="4"/>
      <c r="AH724" s="4"/>
      <c r="AI724" s="212"/>
      <c r="AJ724" s="4"/>
      <c r="AK724" s="4"/>
      <c r="AL724" s="4"/>
      <c r="AM724" s="4"/>
      <c r="AN724" s="4"/>
      <c r="AO724" s="4"/>
      <c r="AP724" s="4"/>
      <c r="AQ724" s="4"/>
      <c r="AR724" s="4"/>
      <c r="AS724" s="4"/>
    </row>
    <row r="725" spans="1:45" ht="12.75" customHeight="1" x14ac:dyDescent="0.25">
      <c r="A725" s="4"/>
      <c r="B725" s="4"/>
      <c r="C725" s="212"/>
      <c r="D725" s="212"/>
      <c r="E725" s="212"/>
      <c r="F725" s="212"/>
      <c r="G725" s="212"/>
      <c r="H725" s="212"/>
      <c r="I725" s="212"/>
      <c r="J725" s="212"/>
      <c r="K725" s="487"/>
      <c r="L725" s="4"/>
      <c r="M725" s="4"/>
      <c r="N725" s="4"/>
      <c r="O725" s="4"/>
      <c r="P725" s="4"/>
      <c r="Q725" s="212"/>
      <c r="R725" s="395"/>
      <c r="S725" s="4"/>
      <c r="T725" s="4"/>
      <c r="U725" s="212"/>
      <c r="V725" s="212"/>
      <c r="W725" s="212"/>
      <c r="X725" s="4"/>
      <c r="Y725" s="4"/>
      <c r="Z725" s="4"/>
      <c r="AA725" s="4"/>
      <c r="AB725" s="395"/>
      <c r="AC725" s="213"/>
      <c r="AD725" s="395"/>
      <c r="AE725" s="409"/>
      <c r="AF725" s="4"/>
      <c r="AG725" s="4"/>
      <c r="AH725" s="4"/>
      <c r="AI725" s="212"/>
      <c r="AJ725" s="4"/>
      <c r="AK725" s="4"/>
      <c r="AL725" s="4"/>
      <c r="AM725" s="4"/>
      <c r="AN725" s="4"/>
      <c r="AO725" s="4"/>
      <c r="AP725" s="4"/>
      <c r="AQ725" s="4"/>
      <c r="AR725" s="4"/>
      <c r="AS725" s="4"/>
    </row>
    <row r="726" spans="1:45" ht="12.75" customHeight="1" x14ac:dyDescent="0.25">
      <c r="A726" s="4"/>
      <c r="B726" s="4"/>
      <c r="C726" s="212"/>
      <c r="D726" s="212"/>
      <c r="E726" s="212"/>
      <c r="F726" s="212"/>
      <c r="G726" s="212"/>
      <c r="H726" s="212"/>
      <c r="I726" s="212"/>
      <c r="J726" s="212"/>
      <c r="K726" s="487"/>
      <c r="L726" s="4"/>
      <c r="M726" s="4"/>
      <c r="N726" s="4"/>
      <c r="O726" s="4"/>
      <c r="P726" s="4"/>
      <c r="Q726" s="212"/>
      <c r="R726" s="395"/>
      <c r="S726" s="4"/>
      <c r="T726" s="4"/>
      <c r="U726" s="212"/>
      <c r="V726" s="212"/>
      <c r="W726" s="212"/>
      <c r="X726" s="4"/>
      <c r="Y726" s="4"/>
      <c r="Z726" s="4"/>
      <c r="AA726" s="4"/>
      <c r="AB726" s="395"/>
      <c r="AC726" s="213"/>
      <c r="AD726" s="395"/>
      <c r="AE726" s="409"/>
      <c r="AF726" s="4"/>
      <c r="AG726" s="4"/>
      <c r="AH726" s="4"/>
      <c r="AI726" s="212"/>
      <c r="AJ726" s="4"/>
      <c r="AK726" s="4"/>
      <c r="AL726" s="4"/>
      <c r="AM726" s="4"/>
      <c r="AN726" s="4"/>
      <c r="AO726" s="4"/>
      <c r="AP726" s="4"/>
      <c r="AQ726" s="4"/>
      <c r="AR726" s="4"/>
      <c r="AS726" s="4"/>
    </row>
    <row r="727" spans="1:45" ht="12.75" customHeight="1" x14ac:dyDescent="0.25">
      <c r="A727" s="4"/>
      <c r="B727" s="4"/>
      <c r="C727" s="212"/>
      <c r="D727" s="212"/>
      <c r="E727" s="212"/>
      <c r="F727" s="212"/>
      <c r="G727" s="212"/>
      <c r="H727" s="212"/>
      <c r="I727" s="212"/>
      <c r="J727" s="212"/>
      <c r="K727" s="487"/>
      <c r="L727" s="4"/>
      <c r="M727" s="4"/>
      <c r="N727" s="4"/>
      <c r="O727" s="4"/>
      <c r="P727" s="4"/>
      <c r="Q727" s="212"/>
      <c r="R727" s="395"/>
      <c r="S727" s="4"/>
      <c r="T727" s="4"/>
      <c r="U727" s="212"/>
      <c r="V727" s="212"/>
      <c r="W727" s="212"/>
      <c r="X727" s="4"/>
      <c r="Y727" s="4"/>
      <c r="Z727" s="4"/>
      <c r="AA727" s="4"/>
      <c r="AB727" s="395"/>
      <c r="AC727" s="213"/>
      <c r="AD727" s="395"/>
      <c r="AE727" s="409"/>
      <c r="AF727" s="4"/>
      <c r="AG727" s="4"/>
      <c r="AH727" s="4"/>
      <c r="AI727" s="212"/>
      <c r="AJ727" s="4"/>
      <c r="AK727" s="4"/>
      <c r="AL727" s="4"/>
      <c r="AM727" s="4"/>
      <c r="AN727" s="4"/>
      <c r="AO727" s="4"/>
      <c r="AP727" s="4"/>
      <c r="AQ727" s="4"/>
      <c r="AR727" s="4"/>
      <c r="AS727" s="4"/>
    </row>
    <row r="728" spans="1:45" ht="12.75" customHeight="1" x14ac:dyDescent="0.25">
      <c r="A728" s="4"/>
      <c r="B728" s="4"/>
      <c r="C728" s="212"/>
      <c r="D728" s="212"/>
      <c r="E728" s="212"/>
      <c r="F728" s="212"/>
      <c r="G728" s="212"/>
      <c r="H728" s="212"/>
      <c r="I728" s="212"/>
      <c r="J728" s="212"/>
      <c r="K728" s="487"/>
      <c r="L728" s="4"/>
      <c r="M728" s="4"/>
      <c r="N728" s="4"/>
      <c r="O728" s="4"/>
      <c r="P728" s="4"/>
      <c r="Q728" s="212"/>
      <c r="R728" s="395"/>
      <c r="S728" s="4"/>
      <c r="T728" s="4"/>
      <c r="U728" s="212"/>
      <c r="V728" s="212"/>
      <c r="W728" s="212"/>
      <c r="X728" s="4"/>
      <c r="Y728" s="4"/>
      <c r="Z728" s="4"/>
      <c r="AA728" s="4"/>
      <c r="AB728" s="395"/>
      <c r="AC728" s="213"/>
      <c r="AD728" s="395"/>
      <c r="AE728" s="409"/>
      <c r="AF728" s="4"/>
      <c r="AG728" s="4"/>
      <c r="AH728" s="4"/>
      <c r="AI728" s="212"/>
      <c r="AJ728" s="4"/>
      <c r="AK728" s="4"/>
      <c r="AL728" s="4"/>
      <c r="AM728" s="4"/>
      <c r="AN728" s="4"/>
      <c r="AO728" s="4"/>
      <c r="AP728" s="4"/>
      <c r="AQ728" s="4"/>
      <c r="AR728" s="4"/>
      <c r="AS728" s="4"/>
    </row>
    <row r="729" spans="1:45" ht="12.75" customHeight="1" x14ac:dyDescent="0.25">
      <c r="A729" s="4"/>
      <c r="B729" s="4"/>
      <c r="C729" s="212"/>
      <c r="D729" s="212"/>
      <c r="E729" s="212"/>
      <c r="F729" s="212"/>
      <c r="G729" s="212"/>
      <c r="H729" s="212"/>
      <c r="I729" s="212"/>
      <c r="J729" s="212"/>
      <c r="K729" s="487"/>
      <c r="L729" s="4"/>
      <c r="M729" s="4"/>
      <c r="N729" s="4"/>
      <c r="O729" s="4"/>
      <c r="P729" s="4"/>
      <c r="Q729" s="212"/>
      <c r="R729" s="395"/>
      <c r="S729" s="4"/>
      <c r="T729" s="4"/>
      <c r="U729" s="212"/>
      <c r="V729" s="212"/>
      <c r="W729" s="212"/>
      <c r="X729" s="4"/>
      <c r="Y729" s="4"/>
      <c r="Z729" s="4"/>
      <c r="AA729" s="4"/>
      <c r="AB729" s="395"/>
      <c r="AC729" s="213"/>
      <c r="AD729" s="395"/>
      <c r="AE729" s="409"/>
      <c r="AF729" s="4"/>
      <c r="AG729" s="4"/>
      <c r="AH729" s="4"/>
      <c r="AI729" s="212"/>
      <c r="AJ729" s="4"/>
      <c r="AK729" s="4"/>
      <c r="AL729" s="4"/>
      <c r="AM729" s="4"/>
      <c r="AN729" s="4"/>
      <c r="AO729" s="4"/>
      <c r="AP729" s="4"/>
      <c r="AQ729" s="4"/>
      <c r="AR729" s="4"/>
      <c r="AS729" s="4"/>
    </row>
    <row r="730" spans="1:45" ht="12.75" customHeight="1" x14ac:dyDescent="0.25">
      <c r="A730" s="4"/>
      <c r="B730" s="4"/>
      <c r="C730" s="212"/>
      <c r="D730" s="212"/>
      <c r="E730" s="212"/>
      <c r="F730" s="212"/>
      <c r="G730" s="212"/>
      <c r="H730" s="212"/>
      <c r="I730" s="212"/>
      <c r="J730" s="212"/>
      <c r="K730" s="487"/>
      <c r="L730" s="4"/>
      <c r="M730" s="4"/>
      <c r="N730" s="4"/>
      <c r="O730" s="4"/>
      <c r="P730" s="4"/>
      <c r="Q730" s="212"/>
      <c r="R730" s="395"/>
      <c r="S730" s="4"/>
      <c r="T730" s="4"/>
      <c r="U730" s="212"/>
      <c r="V730" s="212"/>
      <c r="W730" s="212"/>
      <c r="X730" s="4"/>
      <c r="Y730" s="4"/>
      <c r="Z730" s="4"/>
      <c r="AA730" s="4"/>
      <c r="AB730" s="395"/>
      <c r="AC730" s="213"/>
      <c r="AD730" s="395"/>
      <c r="AE730" s="409"/>
      <c r="AF730" s="4"/>
      <c r="AG730" s="4"/>
      <c r="AH730" s="4"/>
      <c r="AI730" s="212"/>
      <c r="AJ730" s="4"/>
      <c r="AK730" s="4"/>
      <c r="AL730" s="4"/>
      <c r="AM730" s="4"/>
      <c r="AN730" s="4"/>
      <c r="AO730" s="4"/>
      <c r="AP730" s="4"/>
      <c r="AQ730" s="4"/>
      <c r="AR730" s="4"/>
      <c r="AS730" s="4"/>
    </row>
    <row r="731" spans="1:45" ht="12.75" customHeight="1" x14ac:dyDescent="0.25">
      <c r="A731" s="4"/>
      <c r="B731" s="4"/>
      <c r="C731" s="212"/>
      <c r="D731" s="212"/>
      <c r="E731" s="212"/>
      <c r="F731" s="212"/>
      <c r="G731" s="212"/>
      <c r="H731" s="212"/>
      <c r="I731" s="212"/>
      <c r="J731" s="212"/>
      <c r="K731" s="487"/>
      <c r="L731" s="4"/>
      <c r="M731" s="4"/>
      <c r="N731" s="4"/>
      <c r="O731" s="4"/>
      <c r="P731" s="4"/>
      <c r="Q731" s="212"/>
      <c r="R731" s="395"/>
      <c r="S731" s="4"/>
      <c r="T731" s="4"/>
      <c r="U731" s="212"/>
      <c r="V731" s="212"/>
      <c r="W731" s="212"/>
      <c r="X731" s="4"/>
      <c r="Y731" s="4"/>
      <c r="Z731" s="4"/>
      <c r="AA731" s="4"/>
      <c r="AB731" s="395"/>
      <c r="AC731" s="213"/>
      <c r="AD731" s="395"/>
      <c r="AE731" s="409"/>
      <c r="AF731" s="4"/>
      <c r="AG731" s="4"/>
      <c r="AH731" s="4"/>
      <c r="AI731" s="212"/>
      <c r="AJ731" s="4"/>
      <c r="AK731" s="4"/>
      <c r="AL731" s="4"/>
      <c r="AM731" s="4"/>
      <c r="AN731" s="4"/>
      <c r="AO731" s="4"/>
      <c r="AP731" s="4"/>
      <c r="AQ731" s="4"/>
      <c r="AR731" s="4"/>
      <c r="AS731" s="4"/>
    </row>
    <row r="732" spans="1:45" ht="12.75" customHeight="1" x14ac:dyDescent="0.25">
      <c r="A732" s="4"/>
      <c r="B732" s="4"/>
      <c r="C732" s="212"/>
      <c r="D732" s="212"/>
      <c r="E732" s="212"/>
      <c r="F732" s="212"/>
      <c r="G732" s="212"/>
      <c r="H732" s="212"/>
      <c r="I732" s="212"/>
      <c r="J732" s="212"/>
      <c r="K732" s="487"/>
      <c r="L732" s="4"/>
      <c r="M732" s="4"/>
      <c r="N732" s="4"/>
      <c r="O732" s="4"/>
      <c r="P732" s="4"/>
      <c r="Q732" s="212"/>
      <c r="R732" s="395"/>
      <c r="S732" s="4"/>
      <c r="T732" s="4"/>
      <c r="U732" s="212"/>
      <c r="V732" s="212"/>
      <c r="W732" s="212"/>
      <c r="X732" s="4"/>
      <c r="Y732" s="4"/>
      <c r="Z732" s="4"/>
      <c r="AA732" s="4"/>
      <c r="AB732" s="395"/>
      <c r="AC732" s="213"/>
      <c r="AD732" s="395"/>
      <c r="AE732" s="409"/>
      <c r="AF732" s="4"/>
      <c r="AG732" s="4"/>
      <c r="AH732" s="4"/>
      <c r="AI732" s="212"/>
      <c r="AJ732" s="4"/>
      <c r="AK732" s="4"/>
      <c r="AL732" s="4"/>
      <c r="AM732" s="4"/>
      <c r="AN732" s="4"/>
      <c r="AO732" s="4"/>
      <c r="AP732" s="4"/>
      <c r="AQ732" s="4"/>
      <c r="AR732" s="4"/>
      <c r="AS732" s="4"/>
    </row>
    <row r="733" spans="1:45" ht="12.75" customHeight="1" x14ac:dyDescent="0.25">
      <c r="A733" s="4"/>
      <c r="B733" s="4"/>
      <c r="C733" s="212"/>
      <c r="D733" s="212"/>
      <c r="E733" s="212"/>
      <c r="F733" s="212"/>
      <c r="G733" s="212"/>
      <c r="H733" s="212"/>
      <c r="I733" s="212"/>
      <c r="J733" s="212"/>
      <c r="K733" s="487"/>
      <c r="L733" s="4"/>
      <c r="M733" s="4"/>
      <c r="N733" s="4"/>
      <c r="O733" s="4"/>
      <c r="P733" s="4"/>
      <c r="Q733" s="212"/>
      <c r="R733" s="395"/>
      <c r="S733" s="4"/>
      <c r="T733" s="4"/>
      <c r="U733" s="212"/>
      <c r="V733" s="212"/>
      <c r="W733" s="212"/>
      <c r="X733" s="4"/>
      <c r="Y733" s="4"/>
      <c r="Z733" s="4"/>
      <c r="AA733" s="4"/>
      <c r="AB733" s="395"/>
      <c r="AC733" s="213"/>
      <c r="AD733" s="395"/>
      <c r="AE733" s="409"/>
      <c r="AF733" s="4"/>
      <c r="AG733" s="4"/>
      <c r="AH733" s="4"/>
      <c r="AI733" s="212"/>
      <c r="AJ733" s="4"/>
      <c r="AK733" s="4"/>
      <c r="AL733" s="4"/>
      <c r="AM733" s="4"/>
      <c r="AN733" s="4"/>
      <c r="AO733" s="4"/>
      <c r="AP733" s="4"/>
      <c r="AQ733" s="4"/>
      <c r="AR733" s="4"/>
      <c r="AS733" s="4"/>
    </row>
    <row r="734" spans="1:45" ht="12.75" customHeight="1" x14ac:dyDescent="0.25">
      <c r="A734" s="4"/>
      <c r="B734" s="4"/>
      <c r="C734" s="212"/>
      <c r="D734" s="212"/>
      <c r="E734" s="212"/>
      <c r="F734" s="212"/>
      <c r="G734" s="212"/>
      <c r="H734" s="212"/>
      <c r="I734" s="212"/>
      <c r="J734" s="212"/>
      <c r="K734" s="487"/>
      <c r="L734" s="4"/>
      <c r="M734" s="4"/>
      <c r="N734" s="4"/>
      <c r="O734" s="4"/>
      <c r="P734" s="4"/>
      <c r="Q734" s="212"/>
      <c r="R734" s="395"/>
      <c r="S734" s="4"/>
      <c r="T734" s="4"/>
      <c r="U734" s="212"/>
      <c r="V734" s="212"/>
      <c r="W734" s="212"/>
      <c r="X734" s="4"/>
      <c r="Y734" s="4"/>
      <c r="Z734" s="4"/>
      <c r="AA734" s="4"/>
      <c r="AB734" s="395"/>
      <c r="AC734" s="213"/>
      <c r="AD734" s="395"/>
      <c r="AE734" s="409"/>
      <c r="AF734" s="4"/>
      <c r="AG734" s="4"/>
      <c r="AH734" s="4"/>
      <c r="AI734" s="212"/>
      <c r="AJ734" s="4"/>
      <c r="AK734" s="4"/>
      <c r="AL734" s="4"/>
      <c r="AM734" s="4"/>
      <c r="AN734" s="4"/>
      <c r="AO734" s="4"/>
      <c r="AP734" s="4"/>
      <c r="AQ734" s="4"/>
      <c r="AR734" s="4"/>
      <c r="AS734" s="4"/>
    </row>
    <row r="735" spans="1:45" ht="12.75" customHeight="1" x14ac:dyDescent="0.25">
      <c r="A735" s="4"/>
      <c r="B735" s="4"/>
      <c r="C735" s="212"/>
      <c r="D735" s="212"/>
      <c r="E735" s="212"/>
      <c r="F735" s="212"/>
      <c r="G735" s="212"/>
      <c r="H735" s="212"/>
      <c r="I735" s="212"/>
      <c r="J735" s="212"/>
      <c r="K735" s="487"/>
      <c r="L735" s="4"/>
      <c r="M735" s="4"/>
      <c r="N735" s="4"/>
      <c r="O735" s="4"/>
      <c r="P735" s="4"/>
      <c r="Q735" s="212"/>
      <c r="R735" s="395"/>
      <c r="S735" s="4"/>
      <c r="T735" s="4"/>
      <c r="U735" s="212"/>
      <c r="V735" s="212"/>
      <c r="W735" s="212"/>
      <c r="X735" s="4"/>
      <c r="Y735" s="4"/>
      <c r="Z735" s="4"/>
      <c r="AA735" s="4"/>
      <c r="AB735" s="395"/>
      <c r="AC735" s="213"/>
      <c r="AD735" s="395"/>
      <c r="AE735" s="409"/>
      <c r="AF735" s="4"/>
      <c r="AG735" s="4"/>
      <c r="AH735" s="4"/>
      <c r="AI735" s="212"/>
      <c r="AJ735" s="4"/>
      <c r="AK735" s="4"/>
      <c r="AL735" s="4"/>
      <c r="AM735" s="4"/>
      <c r="AN735" s="4"/>
      <c r="AO735" s="4"/>
      <c r="AP735" s="4"/>
      <c r="AQ735" s="4"/>
      <c r="AR735" s="4"/>
      <c r="AS735" s="4"/>
    </row>
    <row r="736" spans="1:45" ht="12.75" customHeight="1" x14ac:dyDescent="0.25">
      <c r="A736" s="4"/>
      <c r="B736" s="4"/>
      <c r="C736" s="212"/>
      <c r="D736" s="212"/>
      <c r="E736" s="212"/>
      <c r="F736" s="212"/>
      <c r="G736" s="212"/>
      <c r="H736" s="212"/>
      <c r="I736" s="212"/>
      <c r="J736" s="212"/>
      <c r="K736" s="487"/>
      <c r="L736" s="4"/>
      <c r="M736" s="4"/>
      <c r="N736" s="4"/>
      <c r="O736" s="4"/>
      <c r="P736" s="4"/>
      <c r="Q736" s="212"/>
      <c r="R736" s="395"/>
      <c r="S736" s="4"/>
      <c r="T736" s="4"/>
      <c r="U736" s="212"/>
      <c r="V736" s="212"/>
      <c r="W736" s="212"/>
      <c r="X736" s="4"/>
      <c r="Y736" s="4"/>
      <c r="Z736" s="4"/>
      <c r="AA736" s="4"/>
      <c r="AB736" s="395"/>
      <c r="AC736" s="213"/>
      <c r="AD736" s="395"/>
      <c r="AE736" s="409"/>
      <c r="AF736" s="4"/>
      <c r="AG736" s="4"/>
      <c r="AH736" s="4"/>
      <c r="AI736" s="212"/>
      <c r="AJ736" s="4"/>
      <c r="AK736" s="4"/>
      <c r="AL736" s="4"/>
      <c r="AM736" s="4"/>
      <c r="AN736" s="4"/>
      <c r="AO736" s="4"/>
      <c r="AP736" s="4"/>
      <c r="AQ736" s="4"/>
      <c r="AR736" s="4"/>
      <c r="AS736" s="4"/>
    </row>
    <row r="737" spans="1:45" ht="12.75" customHeight="1" x14ac:dyDescent="0.25">
      <c r="A737" s="4"/>
      <c r="B737" s="4"/>
      <c r="C737" s="212"/>
      <c r="D737" s="212"/>
      <c r="E737" s="212"/>
      <c r="F737" s="212"/>
      <c r="G737" s="212"/>
      <c r="H737" s="212"/>
      <c r="I737" s="212"/>
      <c r="J737" s="212"/>
      <c r="K737" s="487"/>
      <c r="L737" s="4"/>
      <c r="M737" s="4"/>
      <c r="N737" s="4"/>
      <c r="O737" s="4"/>
      <c r="P737" s="4"/>
      <c r="Q737" s="212"/>
      <c r="R737" s="395"/>
      <c r="S737" s="4"/>
      <c r="T737" s="4"/>
      <c r="U737" s="212"/>
      <c r="V737" s="212"/>
      <c r="W737" s="212"/>
      <c r="X737" s="4"/>
      <c r="Y737" s="4"/>
      <c r="Z737" s="4"/>
      <c r="AA737" s="4"/>
      <c r="AB737" s="395"/>
      <c r="AC737" s="213"/>
      <c r="AD737" s="395"/>
      <c r="AE737" s="409"/>
      <c r="AF737" s="4"/>
      <c r="AG737" s="4"/>
      <c r="AH737" s="4"/>
      <c r="AI737" s="212"/>
      <c r="AJ737" s="4"/>
      <c r="AK737" s="4"/>
      <c r="AL737" s="4"/>
      <c r="AM737" s="4"/>
      <c r="AN737" s="4"/>
      <c r="AO737" s="4"/>
      <c r="AP737" s="4"/>
      <c r="AQ737" s="4"/>
      <c r="AR737" s="4"/>
      <c r="AS737" s="4"/>
    </row>
    <row r="738" spans="1:45" ht="12.75" customHeight="1" x14ac:dyDescent="0.25">
      <c r="A738" s="4"/>
      <c r="B738" s="4"/>
      <c r="C738" s="212"/>
      <c r="D738" s="212"/>
      <c r="E738" s="212"/>
      <c r="F738" s="212"/>
      <c r="G738" s="212"/>
      <c r="H738" s="212"/>
      <c r="I738" s="212"/>
      <c r="J738" s="212"/>
      <c r="K738" s="487"/>
      <c r="L738" s="4"/>
      <c r="M738" s="4"/>
      <c r="N738" s="4"/>
      <c r="O738" s="4"/>
      <c r="P738" s="4"/>
      <c r="Q738" s="212"/>
      <c r="R738" s="395"/>
      <c r="S738" s="4"/>
      <c r="T738" s="4"/>
      <c r="U738" s="212"/>
      <c r="V738" s="212"/>
      <c r="W738" s="212"/>
      <c r="X738" s="4"/>
      <c r="Y738" s="4"/>
      <c r="Z738" s="4"/>
      <c r="AA738" s="4"/>
      <c r="AB738" s="395"/>
      <c r="AC738" s="213"/>
      <c r="AD738" s="395"/>
      <c r="AE738" s="409"/>
      <c r="AF738" s="4"/>
      <c r="AG738" s="4"/>
      <c r="AH738" s="4"/>
      <c r="AI738" s="212"/>
      <c r="AJ738" s="4"/>
      <c r="AK738" s="4"/>
      <c r="AL738" s="4"/>
      <c r="AM738" s="4"/>
      <c r="AN738" s="4"/>
      <c r="AO738" s="4"/>
      <c r="AP738" s="4"/>
      <c r="AQ738" s="4"/>
      <c r="AR738" s="4"/>
      <c r="AS738" s="4"/>
    </row>
    <row r="739" spans="1:45" ht="12.75" customHeight="1" x14ac:dyDescent="0.25">
      <c r="A739" s="4"/>
      <c r="B739" s="4"/>
      <c r="C739" s="212"/>
      <c r="D739" s="212"/>
      <c r="E739" s="212"/>
      <c r="F739" s="212"/>
      <c r="G739" s="212"/>
      <c r="H739" s="212"/>
      <c r="I739" s="212"/>
      <c r="J739" s="212"/>
      <c r="K739" s="487"/>
      <c r="L739" s="4"/>
      <c r="M739" s="4"/>
      <c r="N739" s="4"/>
      <c r="O739" s="4"/>
      <c r="P739" s="4"/>
      <c r="Q739" s="212"/>
      <c r="R739" s="395"/>
      <c r="S739" s="4"/>
      <c r="T739" s="4"/>
      <c r="U739" s="212"/>
      <c r="V739" s="212"/>
      <c r="W739" s="212"/>
      <c r="X739" s="4"/>
      <c r="Y739" s="4"/>
      <c r="Z739" s="4"/>
      <c r="AA739" s="4"/>
      <c r="AB739" s="395"/>
      <c r="AC739" s="213"/>
      <c r="AD739" s="395"/>
      <c r="AE739" s="409"/>
      <c r="AF739" s="4"/>
      <c r="AG739" s="4"/>
      <c r="AH739" s="4"/>
      <c r="AI739" s="212"/>
      <c r="AJ739" s="4"/>
      <c r="AK739" s="4"/>
      <c r="AL739" s="4"/>
      <c r="AM739" s="4"/>
      <c r="AN739" s="4"/>
      <c r="AO739" s="4"/>
      <c r="AP739" s="4"/>
      <c r="AQ739" s="4"/>
      <c r="AR739" s="4"/>
      <c r="AS739" s="4"/>
    </row>
    <row r="740" spans="1:45" ht="12.75" customHeight="1" x14ac:dyDescent="0.25">
      <c r="A740" s="4"/>
      <c r="B740" s="4"/>
      <c r="C740" s="212"/>
      <c r="D740" s="212"/>
      <c r="E740" s="212"/>
      <c r="F740" s="212"/>
      <c r="G740" s="212"/>
      <c r="H740" s="212"/>
      <c r="I740" s="212"/>
      <c r="J740" s="212"/>
      <c r="K740" s="487"/>
      <c r="L740" s="4"/>
      <c r="M740" s="4"/>
      <c r="N740" s="4"/>
      <c r="O740" s="4"/>
      <c r="P740" s="4"/>
      <c r="Q740" s="212"/>
      <c r="R740" s="395"/>
      <c r="S740" s="4"/>
      <c r="T740" s="4"/>
      <c r="U740" s="212"/>
      <c r="V740" s="212"/>
      <c r="W740" s="212"/>
      <c r="X740" s="4"/>
      <c r="Y740" s="4"/>
      <c r="Z740" s="4"/>
      <c r="AA740" s="4"/>
      <c r="AB740" s="395"/>
      <c r="AC740" s="213"/>
      <c r="AD740" s="395"/>
      <c r="AE740" s="409"/>
      <c r="AF740" s="4"/>
      <c r="AG740" s="4"/>
      <c r="AH740" s="4"/>
      <c r="AI740" s="212"/>
      <c r="AJ740" s="4"/>
      <c r="AK740" s="4"/>
      <c r="AL740" s="4"/>
      <c r="AM740" s="4"/>
      <c r="AN740" s="4"/>
      <c r="AO740" s="4"/>
      <c r="AP740" s="4"/>
      <c r="AQ740" s="4"/>
      <c r="AR740" s="4"/>
      <c r="AS740" s="4"/>
    </row>
    <row r="741" spans="1:45" ht="12.75" customHeight="1" x14ac:dyDescent="0.25">
      <c r="A741" s="4"/>
      <c r="B741" s="4"/>
      <c r="C741" s="212"/>
      <c r="D741" s="212"/>
      <c r="E741" s="212"/>
      <c r="F741" s="212"/>
      <c r="G741" s="212"/>
      <c r="H741" s="212"/>
      <c r="I741" s="212"/>
      <c r="J741" s="212"/>
      <c r="K741" s="487"/>
      <c r="L741" s="4"/>
      <c r="M741" s="4"/>
      <c r="N741" s="4"/>
      <c r="O741" s="4"/>
      <c r="P741" s="4"/>
      <c r="Q741" s="212"/>
      <c r="R741" s="395"/>
      <c r="S741" s="4"/>
      <c r="T741" s="4"/>
      <c r="U741" s="212"/>
      <c r="V741" s="212"/>
      <c r="W741" s="212"/>
      <c r="X741" s="4"/>
      <c r="Y741" s="4"/>
      <c r="Z741" s="4"/>
      <c r="AA741" s="4"/>
      <c r="AB741" s="395"/>
      <c r="AC741" s="213"/>
      <c r="AD741" s="395"/>
      <c r="AE741" s="409"/>
      <c r="AF741" s="4"/>
      <c r="AG741" s="4"/>
      <c r="AH741" s="4"/>
      <c r="AI741" s="212"/>
      <c r="AJ741" s="4"/>
      <c r="AK741" s="4"/>
      <c r="AL741" s="4"/>
      <c r="AM741" s="4"/>
      <c r="AN741" s="4"/>
      <c r="AO741" s="4"/>
      <c r="AP741" s="4"/>
      <c r="AQ741" s="4"/>
      <c r="AR741" s="4"/>
      <c r="AS741" s="4"/>
    </row>
    <row r="742" spans="1:45" ht="12.75" customHeight="1" x14ac:dyDescent="0.25">
      <c r="A742" s="4"/>
      <c r="B742" s="4"/>
      <c r="C742" s="212"/>
      <c r="D742" s="212"/>
      <c r="E742" s="212"/>
      <c r="F742" s="212"/>
      <c r="G742" s="212"/>
      <c r="H742" s="212"/>
      <c r="I742" s="212"/>
      <c r="J742" s="212"/>
      <c r="K742" s="487"/>
      <c r="L742" s="4"/>
      <c r="M742" s="4"/>
      <c r="N742" s="4"/>
      <c r="O742" s="4"/>
      <c r="P742" s="4"/>
      <c r="Q742" s="212"/>
      <c r="R742" s="395"/>
      <c r="S742" s="4"/>
      <c r="T742" s="4"/>
      <c r="U742" s="212"/>
      <c r="V742" s="212"/>
      <c r="W742" s="212"/>
      <c r="X742" s="4"/>
      <c r="Y742" s="4"/>
      <c r="Z742" s="4"/>
      <c r="AA742" s="4"/>
      <c r="AB742" s="395"/>
      <c r="AC742" s="213"/>
      <c r="AD742" s="395"/>
      <c r="AE742" s="409"/>
      <c r="AF742" s="4"/>
      <c r="AG742" s="4"/>
      <c r="AH742" s="4"/>
      <c r="AI742" s="212"/>
      <c r="AJ742" s="4"/>
      <c r="AK742" s="4"/>
      <c r="AL742" s="4"/>
      <c r="AM742" s="4"/>
      <c r="AN742" s="4"/>
      <c r="AO742" s="4"/>
      <c r="AP742" s="4"/>
      <c r="AQ742" s="4"/>
      <c r="AR742" s="4"/>
      <c r="AS742" s="4"/>
    </row>
    <row r="743" spans="1:45" ht="12.75" customHeight="1" x14ac:dyDescent="0.25">
      <c r="A743" s="4"/>
      <c r="B743" s="4"/>
      <c r="C743" s="212"/>
      <c r="D743" s="212"/>
      <c r="E743" s="212"/>
      <c r="F743" s="212"/>
      <c r="G743" s="212"/>
      <c r="H743" s="212"/>
      <c r="I743" s="212"/>
      <c r="J743" s="212"/>
      <c r="K743" s="487"/>
      <c r="L743" s="4"/>
      <c r="M743" s="4"/>
      <c r="N743" s="4"/>
      <c r="O743" s="4"/>
      <c r="P743" s="4"/>
      <c r="Q743" s="212"/>
      <c r="R743" s="395"/>
      <c r="S743" s="4"/>
      <c r="T743" s="4"/>
      <c r="U743" s="212"/>
      <c r="V743" s="212"/>
      <c r="W743" s="212"/>
      <c r="X743" s="4"/>
      <c r="Y743" s="4"/>
      <c r="Z743" s="4"/>
      <c r="AA743" s="4"/>
      <c r="AB743" s="395"/>
      <c r="AC743" s="213"/>
      <c r="AD743" s="395"/>
      <c r="AE743" s="409"/>
      <c r="AF743" s="4"/>
      <c r="AG743" s="4"/>
      <c r="AH743" s="4"/>
      <c r="AI743" s="212"/>
      <c r="AJ743" s="4"/>
      <c r="AK743" s="4"/>
      <c r="AL743" s="4"/>
      <c r="AM743" s="4"/>
      <c r="AN743" s="4"/>
      <c r="AO743" s="4"/>
      <c r="AP743" s="4"/>
      <c r="AQ743" s="4"/>
      <c r="AR743" s="4"/>
      <c r="AS743" s="4"/>
    </row>
    <row r="744" spans="1:45" ht="12.75" customHeight="1" x14ac:dyDescent="0.25">
      <c r="A744" s="4"/>
      <c r="B744" s="4"/>
      <c r="C744" s="212"/>
      <c r="D744" s="212"/>
      <c r="E744" s="212"/>
      <c r="F744" s="212"/>
      <c r="G744" s="212"/>
      <c r="H744" s="212"/>
      <c r="I744" s="212"/>
      <c r="J744" s="212"/>
      <c r="K744" s="487"/>
      <c r="L744" s="4"/>
      <c r="M744" s="4"/>
      <c r="N744" s="4"/>
      <c r="O744" s="4"/>
      <c r="P744" s="4"/>
      <c r="Q744" s="212"/>
      <c r="R744" s="395"/>
      <c r="S744" s="4"/>
      <c r="T744" s="4"/>
      <c r="U744" s="212"/>
      <c r="V744" s="212"/>
      <c r="W744" s="212"/>
      <c r="X744" s="4"/>
      <c r="Y744" s="4"/>
      <c r="Z744" s="4"/>
      <c r="AA744" s="4"/>
      <c r="AB744" s="395"/>
      <c r="AC744" s="213"/>
      <c r="AD744" s="395"/>
      <c r="AE744" s="409"/>
      <c r="AF744" s="4"/>
      <c r="AG744" s="4"/>
      <c r="AH744" s="4"/>
      <c r="AI744" s="212"/>
      <c r="AJ744" s="4"/>
      <c r="AK744" s="4"/>
      <c r="AL744" s="4"/>
      <c r="AM744" s="4"/>
      <c r="AN744" s="4"/>
      <c r="AO744" s="4"/>
      <c r="AP744" s="4"/>
      <c r="AQ744" s="4"/>
      <c r="AR744" s="4"/>
      <c r="AS744" s="4"/>
    </row>
    <row r="745" spans="1:45" ht="12.75" customHeight="1" x14ac:dyDescent="0.25">
      <c r="A745" s="4"/>
      <c r="B745" s="4"/>
      <c r="C745" s="212"/>
      <c r="D745" s="212"/>
      <c r="E745" s="212"/>
      <c r="F745" s="212"/>
      <c r="G745" s="212"/>
      <c r="H745" s="212"/>
      <c r="I745" s="212"/>
      <c r="J745" s="212"/>
      <c r="K745" s="487"/>
      <c r="L745" s="4"/>
      <c r="M745" s="4"/>
      <c r="N745" s="4"/>
      <c r="O745" s="4"/>
      <c r="P745" s="4"/>
      <c r="Q745" s="212"/>
      <c r="R745" s="395"/>
      <c r="S745" s="4"/>
      <c r="T745" s="4"/>
      <c r="U745" s="212"/>
      <c r="V745" s="212"/>
      <c r="W745" s="212"/>
      <c r="X745" s="4"/>
      <c r="Y745" s="4"/>
      <c r="Z745" s="4"/>
      <c r="AA745" s="4"/>
      <c r="AB745" s="395"/>
      <c r="AC745" s="213"/>
      <c r="AD745" s="395"/>
      <c r="AE745" s="409"/>
      <c r="AF745" s="4"/>
      <c r="AG745" s="4"/>
      <c r="AH745" s="4"/>
      <c r="AI745" s="212"/>
      <c r="AJ745" s="4"/>
      <c r="AK745" s="4"/>
      <c r="AL745" s="4"/>
      <c r="AM745" s="4"/>
      <c r="AN745" s="4"/>
      <c r="AO745" s="4"/>
      <c r="AP745" s="4"/>
      <c r="AQ745" s="4"/>
      <c r="AR745" s="4"/>
      <c r="AS745" s="4"/>
    </row>
    <row r="746" spans="1:45" ht="12.75" customHeight="1" x14ac:dyDescent="0.25">
      <c r="A746" s="4"/>
      <c r="B746" s="4"/>
      <c r="C746" s="212"/>
      <c r="D746" s="212"/>
      <c r="E746" s="212"/>
      <c r="F746" s="212"/>
      <c r="G746" s="212"/>
      <c r="H746" s="212"/>
      <c r="I746" s="212"/>
      <c r="J746" s="212"/>
      <c r="K746" s="487"/>
      <c r="L746" s="4"/>
      <c r="M746" s="4"/>
      <c r="N746" s="4"/>
      <c r="O746" s="4"/>
      <c r="P746" s="4"/>
      <c r="Q746" s="212"/>
      <c r="R746" s="395"/>
      <c r="S746" s="4"/>
      <c r="T746" s="4"/>
      <c r="U746" s="212"/>
      <c r="V746" s="212"/>
      <c r="W746" s="212"/>
      <c r="X746" s="4"/>
      <c r="Y746" s="4"/>
      <c r="Z746" s="4"/>
      <c r="AA746" s="4"/>
      <c r="AB746" s="395"/>
      <c r="AC746" s="213"/>
      <c r="AD746" s="395"/>
      <c r="AE746" s="409"/>
      <c r="AF746" s="4"/>
      <c r="AG746" s="4"/>
      <c r="AH746" s="4"/>
      <c r="AI746" s="212"/>
      <c r="AJ746" s="4"/>
      <c r="AK746" s="4"/>
      <c r="AL746" s="4"/>
      <c r="AM746" s="4"/>
      <c r="AN746" s="4"/>
      <c r="AO746" s="4"/>
      <c r="AP746" s="4"/>
      <c r="AQ746" s="4"/>
      <c r="AR746" s="4"/>
      <c r="AS746" s="4"/>
    </row>
    <row r="747" spans="1:45" ht="12.75" customHeight="1" x14ac:dyDescent="0.25">
      <c r="A747" s="4"/>
      <c r="B747" s="4"/>
      <c r="C747" s="212"/>
      <c r="D747" s="212"/>
      <c r="E747" s="212"/>
      <c r="F747" s="212"/>
      <c r="G747" s="212"/>
      <c r="H747" s="212"/>
      <c r="I747" s="212"/>
      <c r="J747" s="212"/>
      <c r="K747" s="487"/>
      <c r="L747" s="4"/>
      <c r="M747" s="4"/>
      <c r="N747" s="4"/>
      <c r="O747" s="4"/>
      <c r="P747" s="4"/>
      <c r="Q747" s="212"/>
      <c r="R747" s="395"/>
      <c r="S747" s="4"/>
      <c r="T747" s="4"/>
      <c r="U747" s="212"/>
      <c r="V747" s="212"/>
      <c r="W747" s="212"/>
      <c r="X747" s="4"/>
      <c r="Y747" s="4"/>
      <c r="Z747" s="4"/>
      <c r="AA747" s="4"/>
      <c r="AB747" s="395"/>
      <c r="AC747" s="213"/>
      <c r="AD747" s="395"/>
      <c r="AE747" s="409"/>
      <c r="AF747" s="4"/>
      <c r="AG747" s="4"/>
      <c r="AH747" s="4"/>
      <c r="AI747" s="212"/>
      <c r="AJ747" s="4"/>
      <c r="AK747" s="4"/>
      <c r="AL747" s="4"/>
      <c r="AM747" s="4"/>
      <c r="AN747" s="4"/>
      <c r="AO747" s="4"/>
      <c r="AP747" s="4"/>
      <c r="AQ747" s="4"/>
      <c r="AR747" s="4"/>
      <c r="AS747" s="4"/>
    </row>
    <row r="748" spans="1:45" ht="12.75" customHeight="1" x14ac:dyDescent="0.25">
      <c r="A748" s="4"/>
      <c r="B748" s="4"/>
      <c r="C748" s="212"/>
      <c r="D748" s="212"/>
      <c r="E748" s="212"/>
      <c r="F748" s="212"/>
      <c r="G748" s="212"/>
      <c r="H748" s="212"/>
      <c r="I748" s="212"/>
      <c r="J748" s="212"/>
      <c r="K748" s="487"/>
      <c r="L748" s="4"/>
      <c r="M748" s="4"/>
      <c r="N748" s="4"/>
      <c r="O748" s="4"/>
      <c r="P748" s="4"/>
      <c r="Q748" s="212"/>
      <c r="R748" s="395"/>
      <c r="S748" s="4"/>
      <c r="T748" s="4"/>
      <c r="U748" s="212"/>
      <c r="V748" s="212"/>
      <c r="W748" s="212"/>
      <c r="X748" s="4"/>
      <c r="Y748" s="4"/>
      <c r="Z748" s="4"/>
      <c r="AA748" s="4"/>
      <c r="AB748" s="395"/>
      <c r="AC748" s="213"/>
      <c r="AD748" s="395"/>
      <c r="AE748" s="409"/>
      <c r="AF748" s="4"/>
      <c r="AG748" s="4"/>
      <c r="AH748" s="4"/>
      <c r="AI748" s="212"/>
      <c r="AJ748" s="4"/>
      <c r="AK748" s="4"/>
      <c r="AL748" s="4"/>
      <c r="AM748" s="4"/>
      <c r="AN748" s="4"/>
      <c r="AO748" s="4"/>
      <c r="AP748" s="4"/>
      <c r="AQ748" s="4"/>
      <c r="AR748" s="4"/>
      <c r="AS748" s="4"/>
    </row>
    <row r="749" spans="1:45" ht="12.75" customHeight="1" x14ac:dyDescent="0.25">
      <c r="A749" s="4"/>
      <c r="B749" s="4"/>
      <c r="C749" s="212"/>
      <c r="D749" s="212"/>
      <c r="E749" s="212"/>
      <c r="F749" s="212"/>
      <c r="G749" s="212"/>
      <c r="H749" s="212"/>
      <c r="I749" s="212"/>
      <c r="J749" s="212"/>
      <c r="K749" s="487"/>
      <c r="L749" s="4"/>
      <c r="M749" s="4"/>
      <c r="N749" s="4"/>
      <c r="O749" s="4"/>
      <c r="P749" s="4"/>
      <c r="Q749" s="212"/>
      <c r="R749" s="395"/>
      <c r="S749" s="4"/>
      <c r="T749" s="4"/>
      <c r="U749" s="212"/>
      <c r="V749" s="212"/>
      <c r="W749" s="212"/>
      <c r="X749" s="4"/>
      <c r="Y749" s="4"/>
      <c r="Z749" s="4"/>
      <c r="AA749" s="4"/>
      <c r="AB749" s="395"/>
      <c r="AC749" s="213"/>
      <c r="AD749" s="395"/>
      <c r="AE749" s="409"/>
      <c r="AF749" s="4"/>
      <c r="AG749" s="4"/>
      <c r="AH749" s="4"/>
      <c r="AI749" s="212"/>
      <c r="AJ749" s="4"/>
      <c r="AK749" s="4"/>
      <c r="AL749" s="4"/>
      <c r="AM749" s="4"/>
      <c r="AN749" s="4"/>
      <c r="AO749" s="4"/>
      <c r="AP749" s="4"/>
      <c r="AQ749" s="4"/>
      <c r="AR749" s="4"/>
      <c r="AS749" s="4"/>
    </row>
    <row r="750" spans="1:45" ht="12.75" customHeight="1" x14ac:dyDescent="0.25">
      <c r="A750" s="4"/>
      <c r="B750" s="4"/>
      <c r="C750" s="212"/>
      <c r="D750" s="212"/>
      <c r="E750" s="212"/>
      <c r="F750" s="212"/>
      <c r="G750" s="212"/>
      <c r="H750" s="212"/>
      <c r="I750" s="212"/>
      <c r="J750" s="212"/>
      <c r="K750" s="487"/>
      <c r="L750" s="4"/>
      <c r="M750" s="4"/>
      <c r="N750" s="4"/>
      <c r="O750" s="4"/>
      <c r="P750" s="4"/>
      <c r="Q750" s="212"/>
      <c r="R750" s="395"/>
      <c r="S750" s="4"/>
      <c r="T750" s="4"/>
      <c r="U750" s="212"/>
      <c r="V750" s="212"/>
      <c r="W750" s="212"/>
      <c r="X750" s="4"/>
      <c r="Y750" s="4"/>
      <c r="Z750" s="4"/>
      <c r="AA750" s="4"/>
      <c r="AB750" s="395"/>
      <c r="AC750" s="213"/>
      <c r="AD750" s="395"/>
      <c r="AE750" s="409"/>
      <c r="AF750" s="4"/>
      <c r="AG750" s="4"/>
      <c r="AH750" s="4"/>
      <c r="AI750" s="212"/>
      <c r="AJ750" s="4"/>
      <c r="AK750" s="4"/>
      <c r="AL750" s="4"/>
      <c r="AM750" s="4"/>
      <c r="AN750" s="4"/>
      <c r="AO750" s="4"/>
      <c r="AP750" s="4"/>
      <c r="AQ750" s="4"/>
      <c r="AR750" s="4"/>
      <c r="AS750" s="4"/>
    </row>
    <row r="751" spans="1:45" ht="12.75" customHeight="1" x14ac:dyDescent="0.25">
      <c r="A751" s="4"/>
      <c r="B751" s="4"/>
      <c r="C751" s="212"/>
      <c r="D751" s="212"/>
      <c r="E751" s="212"/>
      <c r="F751" s="212"/>
      <c r="G751" s="212"/>
      <c r="H751" s="212"/>
      <c r="I751" s="212"/>
      <c r="J751" s="212"/>
      <c r="K751" s="487"/>
      <c r="L751" s="4"/>
      <c r="M751" s="4"/>
      <c r="N751" s="4"/>
      <c r="O751" s="4"/>
      <c r="P751" s="4"/>
      <c r="Q751" s="212"/>
      <c r="R751" s="395"/>
      <c r="S751" s="4"/>
      <c r="T751" s="4"/>
      <c r="U751" s="212"/>
      <c r="V751" s="212"/>
      <c r="W751" s="212"/>
      <c r="X751" s="4"/>
      <c r="Y751" s="4"/>
      <c r="Z751" s="4"/>
      <c r="AA751" s="4"/>
      <c r="AB751" s="395"/>
      <c r="AC751" s="213"/>
      <c r="AD751" s="395"/>
      <c r="AE751" s="409"/>
      <c r="AF751" s="4"/>
      <c r="AG751" s="4"/>
      <c r="AH751" s="4"/>
      <c r="AI751" s="212"/>
      <c r="AJ751" s="4"/>
      <c r="AK751" s="4"/>
      <c r="AL751" s="4"/>
      <c r="AM751" s="4"/>
      <c r="AN751" s="4"/>
      <c r="AO751" s="4"/>
      <c r="AP751" s="4"/>
      <c r="AQ751" s="4"/>
      <c r="AR751" s="4"/>
      <c r="AS751" s="4"/>
    </row>
    <row r="752" spans="1:45" ht="12.75" customHeight="1" x14ac:dyDescent="0.25">
      <c r="A752" s="4"/>
      <c r="B752" s="4"/>
      <c r="C752" s="212"/>
      <c r="D752" s="212"/>
      <c r="E752" s="212"/>
      <c r="F752" s="212"/>
      <c r="G752" s="212"/>
      <c r="H752" s="212"/>
      <c r="I752" s="212"/>
      <c r="J752" s="212"/>
      <c r="K752" s="487"/>
      <c r="L752" s="4"/>
      <c r="M752" s="4"/>
      <c r="N752" s="4"/>
      <c r="O752" s="4"/>
      <c r="P752" s="4"/>
      <c r="Q752" s="212"/>
      <c r="R752" s="395"/>
      <c r="S752" s="4"/>
      <c r="T752" s="4"/>
      <c r="U752" s="212"/>
      <c r="V752" s="212"/>
      <c r="W752" s="212"/>
      <c r="X752" s="4"/>
      <c r="Y752" s="4"/>
      <c r="Z752" s="4"/>
      <c r="AA752" s="4"/>
      <c r="AB752" s="395"/>
      <c r="AC752" s="213"/>
      <c r="AD752" s="395"/>
      <c r="AE752" s="409"/>
      <c r="AF752" s="4"/>
      <c r="AG752" s="4"/>
      <c r="AH752" s="4"/>
      <c r="AI752" s="212"/>
      <c r="AJ752" s="4"/>
      <c r="AK752" s="4"/>
      <c r="AL752" s="4"/>
      <c r="AM752" s="4"/>
      <c r="AN752" s="4"/>
      <c r="AO752" s="4"/>
      <c r="AP752" s="4"/>
      <c r="AQ752" s="4"/>
      <c r="AR752" s="4"/>
      <c r="AS752" s="4"/>
    </row>
    <row r="753" spans="1:45" ht="12.75" customHeight="1" x14ac:dyDescent="0.25">
      <c r="A753" s="4"/>
      <c r="B753" s="4"/>
      <c r="C753" s="212"/>
      <c r="D753" s="212"/>
      <c r="E753" s="212"/>
      <c r="F753" s="212"/>
      <c r="G753" s="212"/>
      <c r="H753" s="212"/>
      <c r="I753" s="212"/>
      <c r="J753" s="212"/>
      <c r="K753" s="487"/>
      <c r="L753" s="4"/>
      <c r="M753" s="4"/>
      <c r="N753" s="4"/>
      <c r="O753" s="4"/>
      <c r="P753" s="4"/>
      <c r="Q753" s="212"/>
      <c r="R753" s="395"/>
      <c r="S753" s="4"/>
      <c r="T753" s="4"/>
      <c r="U753" s="212"/>
      <c r="V753" s="212"/>
      <c r="W753" s="212"/>
      <c r="X753" s="4"/>
      <c r="Y753" s="4"/>
      <c r="Z753" s="4"/>
      <c r="AA753" s="4"/>
      <c r="AB753" s="395"/>
      <c r="AC753" s="213"/>
      <c r="AD753" s="395"/>
      <c r="AE753" s="409"/>
      <c r="AF753" s="4"/>
      <c r="AG753" s="4"/>
      <c r="AH753" s="4"/>
      <c r="AI753" s="212"/>
      <c r="AJ753" s="4"/>
      <c r="AK753" s="4"/>
      <c r="AL753" s="4"/>
      <c r="AM753" s="4"/>
      <c r="AN753" s="4"/>
      <c r="AO753" s="4"/>
      <c r="AP753" s="4"/>
      <c r="AQ753" s="4"/>
      <c r="AR753" s="4"/>
      <c r="AS753" s="4"/>
    </row>
    <row r="754" spans="1:45" ht="12.75" customHeight="1" x14ac:dyDescent="0.25">
      <c r="A754" s="4"/>
      <c r="B754" s="4"/>
      <c r="C754" s="212"/>
      <c r="D754" s="212"/>
      <c r="E754" s="212"/>
      <c r="F754" s="212"/>
      <c r="G754" s="212"/>
      <c r="H754" s="212"/>
      <c r="I754" s="212"/>
      <c r="J754" s="212"/>
      <c r="K754" s="487"/>
      <c r="L754" s="4"/>
      <c r="M754" s="4"/>
      <c r="N754" s="4"/>
      <c r="O754" s="4"/>
      <c r="P754" s="4"/>
      <c r="Q754" s="212"/>
      <c r="R754" s="395"/>
      <c r="S754" s="4"/>
      <c r="T754" s="4"/>
      <c r="U754" s="212"/>
      <c r="V754" s="212"/>
      <c r="W754" s="212"/>
      <c r="X754" s="4"/>
      <c r="Y754" s="4"/>
      <c r="Z754" s="4"/>
      <c r="AA754" s="4"/>
      <c r="AB754" s="395"/>
      <c r="AC754" s="213"/>
      <c r="AD754" s="395"/>
      <c r="AE754" s="409"/>
      <c r="AF754" s="4"/>
      <c r="AG754" s="4"/>
      <c r="AH754" s="4"/>
      <c r="AI754" s="212"/>
      <c r="AJ754" s="4"/>
      <c r="AK754" s="4"/>
      <c r="AL754" s="4"/>
      <c r="AM754" s="4"/>
      <c r="AN754" s="4"/>
      <c r="AO754" s="4"/>
      <c r="AP754" s="4"/>
      <c r="AQ754" s="4"/>
      <c r="AR754" s="4"/>
      <c r="AS754" s="4"/>
    </row>
    <row r="755" spans="1:45" ht="12.75" customHeight="1" x14ac:dyDescent="0.25">
      <c r="A755" s="4"/>
      <c r="B755" s="4"/>
      <c r="C755" s="212"/>
      <c r="D755" s="212"/>
      <c r="E755" s="212"/>
      <c r="F755" s="212"/>
      <c r="G755" s="212"/>
      <c r="H755" s="212"/>
      <c r="I755" s="212"/>
      <c r="J755" s="212"/>
      <c r="K755" s="487"/>
      <c r="L755" s="4"/>
      <c r="M755" s="4"/>
      <c r="N755" s="4"/>
      <c r="O755" s="4"/>
      <c r="P755" s="4"/>
      <c r="Q755" s="212"/>
      <c r="R755" s="395"/>
      <c r="S755" s="4"/>
      <c r="T755" s="4"/>
      <c r="U755" s="212"/>
      <c r="V755" s="212"/>
      <c r="W755" s="212"/>
      <c r="X755" s="4"/>
      <c r="Y755" s="4"/>
      <c r="Z755" s="4"/>
      <c r="AA755" s="4"/>
      <c r="AB755" s="395"/>
      <c r="AC755" s="213"/>
      <c r="AD755" s="395"/>
      <c r="AE755" s="409"/>
      <c r="AF755" s="4"/>
      <c r="AG755" s="4"/>
      <c r="AH755" s="4"/>
      <c r="AI755" s="212"/>
      <c r="AJ755" s="4"/>
      <c r="AK755" s="4"/>
      <c r="AL755" s="4"/>
      <c r="AM755" s="4"/>
      <c r="AN755" s="4"/>
      <c r="AO755" s="4"/>
      <c r="AP755" s="4"/>
      <c r="AQ755" s="4"/>
      <c r="AR755" s="4"/>
      <c r="AS755" s="4"/>
    </row>
    <row r="756" spans="1:45" ht="12.75" customHeight="1" x14ac:dyDescent="0.25">
      <c r="A756" s="4"/>
      <c r="B756" s="4"/>
      <c r="C756" s="212"/>
      <c r="D756" s="212"/>
      <c r="E756" s="212"/>
      <c r="F756" s="212"/>
      <c r="G756" s="212"/>
      <c r="H756" s="212"/>
      <c r="I756" s="212"/>
      <c r="J756" s="212"/>
      <c r="K756" s="487"/>
      <c r="L756" s="4"/>
      <c r="M756" s="4"/>
      <c r="N756" s="4"/>
      <c r="O756" s="4"/>
      <c r="P756" s="4"/>
      <c r="Q756" s="212"/>
      <c r="R756" s="395"/>
      <c r="S756" s="4"/>
      <c r="T756" s="4"/>
      <c r="U756" s="212"/>
      <c r="V756" s="212"/>
      <c r="W756" s="212"/>
      <c r="X756" s="4"/>
      <c r="Y756" s="4"/>
      <c r="Z756" s="4"/>
      <c r="AA756" s="4"/>
      <c r="AB756" s="395"/>
      <c r="AC756" s="213"/>
      <c r="AD756" s="395"/>
      <c r="AE756" s="409"/>
      <c r="AF756" s="4"/>
      <c r="AG756" s="4"/>
      <c r="AH756" s="4"/>
      <c r="AI756" s="212"/>
      <c r="AJ756" s="4"/>
      <c r="AK756" s="4"/>
      <c r="AL756" s="4"/>
      <c r="AM756" s="4"/>
      <c r="AN756" s="4"/>
      <c r="AO756" s="4"/>
      <c r="AP756" s="4"/>
      <c r="AQ756" s="4"/>
      <c r="AR756" s="4"/>
      <c r="AS756" s="4"/>
    </row>
    <row r="757" spans="1:45" ht="12.75" customHeight="1" x14ac:dyDescent="0.25">
      <c r="A757" s="4"/>
      <c r="B757" s="4"/>
      <c r="C757" s="212"/>
      <c r="D757" s="212"/>
      <c r="E757" s="212"/>
      <c r="F757" s="212"/>
      <c r="G757" s="212"/>
      <c r="H757" s="212"/>
      <c r="I757" s="212"/>
      <c r="J757" s="212"/>
      <c r="K757" s="487"/>
      <c r="L757" s="4"/>
      <c r="M757" s="4"/>
      <c r="N757" s="4"/>
      <c r="O757" s="4"/>
      <c r="P757" s="4"/>
      <c r="Q757" s="212"/>
      <c r="R757" s="395"/>
      <c r="S757" s="4"/>
      <c r="T757" s="4"/>
      <c r="U757" s="212"/>
      <c r="V757" s="212"/>
      <c r="W757" s="212"/>
      <c r="X757" s="4"/>
      <c r="Y757" s="4"/>
      <c r="Z757" s="4"/>
      <c r="AA757" s="4"/>
      <c r="AB757" s="395"/>
      <c r="AC757" s="213"/>
      <c r="AD757" s="395"/>
      <c r="AE757" s="409"/>
      <c r="AF757" s="4"/>
      <c r="AG757" s="4"/>
      <c r="AH757" s="4"/>
      <c r="AI757" s="212"/>
      <c r="AJ757" s="4"/>
      <c r="AK757" s="4"/>
      <c r="AL757" s="4"/>
      <c r="AM757" s="4"/>
      <c r="AN757" s="4"/>
      <c r="AO757" s="4"/>
      <c r="AP757" s="4"/>
      <c r="AQ757" s="4"/>
      <c r="AR757" s="4"/>
      <c r="AS757" s="4"/>
    </row>
    <row r="758" spans="1:45" ht="12.75" customHeight="1" x14ac:dyDescent="0.25">
      <c r="A758" s="4"/>
      <c r="B758" s="4"/>
      <c r="C758" s="212"/>
      <c r="D758" s="212"/>
      <c r="E758" s="212"/>
      <c r="F758" s="212"/>
      <c r="G758" s="212"/>
      <c r="H758" s="212"/>
      <c r="I758" s="212"/>
      <c r="J758" s="212"/>
      <c r="K758" s="487"/>
      <c r="L758" s="4"/>
      <c r="M758" s="4"/>
      <c r="N758" s="4"/>
      <c r="O758" s="4"/>
      <c r="P758" s="4"/>
      <c r="Q758" s="212"/>
      <c r="R758" s="395"/>
      <c r="S758" s="4"/>
      <c r="T758" s="4"/>
      <c r="U758" s="212"/>
      <c r="V758" s="212"/>
      <c r="W758" s="212"/>
      <c r="X758" s="4"/>
      <c r="Y758" s="4"/>
      <c r="Z758" s="4"/>
      <c r="AA758" s="4"/>
      <c r="AB758" s="395"/>
      <c r="AC758" s="213"/>
      <c r="AD758" s="395"/>
      <c r="AE758" s="409"/>
      <c r="AF758" s="4"/>
      <c r="AG758" s="4"/>
      <c r="AH758" s="4"/>
      <c r="AI758" s="212"/>
      <c r="AJ758" s="4"/>
      <c r="AK758" s="4"/>
      <c r="AL758" s="4"/>
      <c r="AM758" s="4"/>
      <c r="AN758" s="4"/>
      <c r="AO758" s="4"/>
      <c r="AP758" s="4"/>
      <c r="AQ758" s="4"/>
      <c r="AR758" s="4"/>
      <c r="AS758" s="4"/>
    </row>
    <row r="759" spans="1:45" ht="12.75" customHeight="1" x14ac:dyDescent="0.25">
      <c r="A759" s="4"/>
      <c r="B759" s="4"/>
      <c r="C759" s="212"/>
      <c r="D759" s="212"/>
      <c r="E759" s="212"/>
      <c r="F759" s="212"/>
      <c r="G759" s="212"/>
      <c r="H759" s="212"/>
      <c r="I759" s="212"/>
      <c r="J759" s="212"/>
      <c r="K759" s="487"/>
      <c r="L759" s="4"/>
      <c r="M759" s="4"/>
      <c r="N759" s="4"/>
      <c r="O759" s="4"/>
      <c r="P759" s="4"/>
      <c r="Q759" s="212"/>
      <c r="R759" s="395"/>
      <c r="S759" s="4"/>
      <c r="T759" s="4"/>
      <c r="U759" s="212"/>
      <c r="V759" s="212"/>
      <c r="W759" s="212"/>
      <c r="X759" s="4"/>
      <c r="Y759" s="4"/>
      <c r="Z759" s="4"/>
      <c r="AA759" s="4"/>
      <c r="AB759" s="395"/>
      <c r="AC759" s="213"/>
      <c r="AD759" s="395"/>
      <c r="AE759" s="409"/>
      <c r="AF759" s="4"/>
      <c r="AG759" s="4"/>
      <c r="AH759" s="4"/>
      <c r="AI759" s="212"/>
      <c r="AJ759" s="4"/>
      <c r="AK759" s="4"/>
      <c r="AL759" s="4"/>
      <c r="AM759" s="4"/>
      <c r="AN759" s="4"/>
      <c r="AO759" s="4"/>
      <c r="AP759" s="4"/>
      <c r="AQ759" s="4"/>
      <c r="AR759" s="4"/>
      <c r="AS759" s="4"/>
    </row>
    <row r="760" spans="1:45" ht="12.75" customHeight="1" x14ac:dyDescent="0.25">
      <c r="A760" s="4"/>
      <c r="B760" s="4"/>
      <c r="C760" s="212"/>
      <c r="D760" s="212"/>
      <c r="E760" s="212"/>
      <c r="F760" s="212"/>
      <c r="G760" s="212"/>
      <c r="H760" s="212"/>
      <c r="I760" s="212"/>
      <c r="J760" s="212"/>
      <c r="K760" s="487"/>
      <c r="L760" s="4"/>
      <c r="M760" s="4"/>
      <c r="N760" s="4"/>
      <c r="O760" s="4"/>
      <c r="P760" s="4"/>
      <c r="Q760" s="212"/>
      <c r="R760" s="395"/>
      <c r="S760" s="4"/>
      <c r="T760" s="4"/>
      <c r="U760" s="212"/>
      <c r="V760" s="212"/>
      <c r="W760" s="212"/>
      <c r="X760" s="4"/>
      <c r="Y760" s="4"/>
      <c r="Z760" s="4"/>
      <c r="AA760" s="4"/>
      <c r="AB760" s="395"/>
      <c r="AC760" s="213"/>
      <c r="AD760" s="395"/>
      <c r="AE760" s="409"/>
      <c r="AF760" s="4"/>
      <c r="AG760" s="4"/>
      <c r="AH760" s="4"/>
      <c r="AI760" s="212"/>
      <c r="AJ760" s="4"/>
      <c r="AK760" s="4"/>
      <c r="AL760" s="4"/>
      <c r="AM760" s="4"/>
      <c r="AN760" s="4"/>
      <c r="AO760" s="4"/>
      <c r="AP760" s="4"/>
      <c r="AQ760" s="4"/>
      <c r="AR760" s="4"/>
      <c r="AS760" s="4"/>
    </row>
    <row r="761" spans="1:45" ht="12.75" customHeight="1" x14ac:dyDescent="0.25">
      <c r="A761" s="4"/>
      <c r="B761" s="4"/>
      <c r="C761" s="212"/>
      <c r="D761" s="212"/>
      <c r="E761" s="212"/>
      <c r="F761" s="212"/>
      <c r="G761" s="212"/>
      <c r="H761" s="212"/>
      <c r="I761" s="212"/>
      <c r="J761" s="212"/>
      <c r="K761" s="487"/>
      <c r="L761" s="4"/>
      <c r="M761" s="4"/>
      <c r="N761" s="4"/>
      <c r="O761" s="4"/>
      <c r="P761" s="4"/>
      <c r="Q761" s="212"/>
      <c r="R761" s="395"/>
      <c r="S761" s="4"/>
      <c r="T761" s="4"/>
      <c r="U761" s="212"/>
      <c r="V761" s="212"/>
      <c r="W761" s="212"/>
      <c r="X761" s="4"/>
      <c r="Y761" s="4"/>
      <c r="Z761" s="4"/>
      <c r="AA761" s="4"/>
      <c r="AB761" s="395"/>
      <c r="AC761" s="213"/>
      <c r="AD761" s="395"/>
      <c r="AE761" s="409"/>
      <c r="AF761" s="4"/>
      <c r="AG761" s="4"/>
      <c r="AH761" s="4"/>
      <c r="AI761" s="212"/>
      <c r="AJ761" s="4"/>
      <c r="AK761" s="4"/>
      <c r="AL761" s="4"/>
      <c r="AM761" s="4"/>
      <c r="AN761" s="4"/>
      <c r="AO761" s="4"/>
      <c r="AP761" s="4"/>
      <c r="AQ761" s="4"/>
      <c r="AR761" s="4"/>
      <c r="AS761" s="4"/>
    </row>
    <row r="762" spans="1:45" ht="12.75" customHeight="1" x14ac:dyDescent="0.25">
      <c r="A762" s="4"/>
      <c r="B762" s="4"/>
      <c r="C762" s="212"/>
      <c r="D762" s="212"/>
      <c r="E762" s="212"/>
      <c r="F762" s="212"/>
      <c r="G762" s="212"/>
      <c r="H762" s="212"/>
      <c r="I762" s="212"/>
      <c r="J762" s="212"/>
      <c r="K762" s="487"/>
      <c r="L762" s="4"/>
      <c r="M762" s="4"/>
      <c r="N762" s="4"/>
      <c r="O762" s="4"/>
      <c r="P762" s="4"/>
      <c r="Q762" s="212"/>
      <c r="R762" s="395"/>
      <c r="S762" s="4"/>
      <c r="T762" s="4"/>
      <c r="U762" s="212"/>
      <c r="V762" s="212"/>
      <c r="W762" s="212"/>
      <c r="X762" s="4"/>
      <c r="Y762" s="4"/>
      <c r="Z762" s="4"/>
      <c r="AA762" s="4"/>
      <c r="AB762" s="395"/>
      <c r="AC762" s="213"/>
      <c r="AD762" s="395"/>
      <c r="AE762" s="409"/>
      <c r="AF762" s="4"/>
      <c r="AG762" s="4"/>
      <c r="AH762" s="4"/>
      <c r="AI762" s="212"/>
      <c r="AJ762" s="4"/>
      <c r="AK762" s="4"/>
      <c r="AL762" s="4"/>
      <c r="AM762" s="4"/>
      <c r="AN762" s="4"/>
      <c r="AO762" s="4"/>
      <c r="AP762" s="4"/>
      <c r="AQ762" s="4"/>
      <c r="AR762" s="4"/>
      <c r="AS762" s="4"/>
    </row>
    <row r="763" spans="1:45" ht="12.75" customHeight="1" x14ac:dyDescent="0.25">
      <c r="A763" s="4"/>
      <c r="B763" s="4"/>
      <c r="C763" s="212"/>
      <c r="D763" s="212"/>
      <c r="E763" s="212"/>
      <c r="F763" s="212"/>
      <c r="G763" s="212"/>
      <c r="H763" s="212"/>
      <c r="I763" s="212"/>
      <c r="J763" s="212"/>
      <c r="K763" s="487"/>
      <c r="L763" s="4"/>
      <c r="M763" s="4"/>
      <c r="N763" s="4"/>
      <c r="O763" s="4"/>
      <c r="P763" s="4"/>
      <c r="Q763" s="212"/>
      <c r="R763" s="395"/>
      <c r="S763" s="4"/>
      <c r="T763" s="4"/>
      <c r="U763" s="212"/>
      <c r="V763" s="212"/>
      <c r="W763" s="212"/>
      <c r="X763" s="4"/>
      <c r="Y763" s="4"/>
      <c r="Z763" s="4"/>
      <c r="AA763" s="4"/>
      <c r="AB763" s="395"/>
      <c r="AC763" s="213"/>
      <c r="AD763" s="395"/>
      <c r="AE763" s="409"/>
      <c r="AF763" s="4"/>
      <c r="AG763" s="4"/>
      <c r="AH763" s="4"/>
      <c r="AI763" s="212"/>
      <c r="AJ763" s="4"/>
      <c r="AK763" s="4"/>
      <c r="AL763" s="4"/>
      <c r="AM763" s="4"/>
      <c r="AN763" s="4"/>
      <c r="AO763" s="4"/>
      <c r="AP763" s="4"/>
      <c r="AQ763" s="4"/>
      <c r="AR763" s="4"/>
      <c r="AS763" s="4"/>
    </row>
    <row r="764" spans="1:45" ht="12.75" customHeight="1" x14ac:dyDescent="0.25">
      <c r="A764" s="4"/>
      <c r="B764" s="4"/>
      <c r="C764" s="212"/>
      <c r="D764" s="212"/>
      <c r="E764" s="212"/>
      <c r="F764" s="212"/>
      <c r="G764" s="212"/>
      <c r="H764" s="212"/>
      <c r="I764" s="212"/>
      <c r="J764" s="212"/>
      <c r="K764" s="487"/>
      <c r="L764" s="4"/>
      <c r="M764" s="4"/>
      <c r="N764" s="4"/>
      <c r="O764" s="4"/>
      <c r="P764" s="4"/>
      <c r="Q764" s="212"/>
      <c r="R764" s="395"/>
      <c r="S764" s="4"/>
      <c r="T764" s="4"/>
      <c r="U764" s="212"/>
      <c r="V764" s="212"/>
      <c r="W764" s="212"/>
      <c r="X764" s="4"/>
      <c r="Y764" s="4"/>
      <c r="Z764" s="4"/>
      <c r="AA764" s="4"/>
      <c r="AB764" s="395"/>
      <c r="AC764" s="213"/>
      <c r="AD764" s="395"/>
      <c r="AE764" s="409"/>
      <c r="AF764" s="4"/>
      <c r="AG764" s="4"/>
      <c r="AH764" s="4"/>
      <c r="AI764" s="212"/>
      <c r="AJ764" s="4"/>
      <c r="AK764" s="4"/>
      <c r="AL764" s="4"/>
      <c r="AM764" s="4"/>
      <c r="AN764" s="4"/>
      <c r="AO764" s="4"/>
      <c r="AP764" s="4"/>
      <c r="AQ764" s="4"/>
      <c r="AR764" s="4"/>
      <c r="AS764" s="4"/>
    </row>
    <row r="765" spans="1:45" ht="12.75" customHeight="1" x14ac:dyDescent="0.25">
      <c r="A765" s="4"/>
      <c r="B765" s="4"/>
      <c r="C765" s="212"/>
      <c r="D765" s="212"/>
      <c r="E765" s="212"/>
      <c r="F765" s="212"/>
      <c r="G765" s="212"/>
      <c r="H765" s="212"/>
      <c r="I765" s="212"/>
      <c r="J765" s="212"/>
      <c r="K765" s="487"/>
      <c r="L765" s="4"/>
      <c r="M765" s="4"/>
      <c r="N765" s="4"/>
      <c r="O765" s="4"/>
      <c r="P765" s="4"/>
      <c r="Q765" s="212"/>
      <c r="R765" s="395"/>
      <c r="S765" s="4"/>
      <c r="T765" s="4"/>
      <c r="U765" s="212"/>
      <c r="V765" s="212"/>
      <c r="W765" s="212"/>
      <c r="X765" s="4"/>
      <c r="Y765" s="4"/>
      <c r="Z765" s="4"/>
      <c r="AA765" s="4"/>
      <c r="AB765" s="395"/>
      <c r="AC765" s="213"/>
      <c r="AD765" s="395"/>
      <c r="AE765" s="409"/>
      <c r="AF765" s="4"/>
      <c r="AG765" s="4"/>
      <c r="AH765" s="4"/>
      <c r="AI765" s="212"/>
      <c r="AJ765" s="4"/>
      <c r="AK765" s="4"/>
      <c r="AL765" s="4"/>
      <c r="AM765" s="4"/>
      <c r="AN765" s="4"/>
      <c r="AO765" s="4"/>
      <c r="AP765" s="4"/>
      <c r="AQ765" s="4"/>
      <c r="AR765" s="4"/>
      <c r="AS765" s="4"/>
    </row>
    <row r="766" spans="1:45" ht="12.75" customHeight="1" x14ac:dyDescent="0.25">
      <c r="A766" s="4"/>
      <c r="B766" s="4"/>
      <c r="C766" s="212"/>
      <c r="D766" s="212"/>
      <c r="E766" s="212"/>
      <c r="F766" s="212"/>
      <c r="G766" s="212"/>
      <c r="H766" s="212"/>
      <c r="I766" s="212"/>
      <c r="J766" s="212"/>
      <c r="K766" s="487"/>
      <c r="L766" s="4"/>
      <c r="M766" s="4"/>
      <c r="N766" s="4"/>
      <c r="O766" s="4"/>
      <c r="P766" s="4"/>
      <c r="Q766" s="212"/>
      <c r="R766" s="395"/>
      <c r="S766" s="4"/>
      <c r="T766" s="4"/>
      <c r="U766" s="212"/>
      <c r="V766" s="212"/>
      <c r="W766" s="212"/>
      <c r="X766" s="4"/>
      <c r="Y766" s="4"/>
      <c r="Z766" s="4"/>
      <c r="AA766" s="4"/>
      <c r="AB766" s="395"/>
      <c r="AC766" s="213"/>
      <c r="AD766" s="395"/>
      <c r="AE766" s="409"/>
      <c r="AF766" s="4"/>
      <c r="AG766" s="4"/>
      <c r="AH766" s="4"/>
      <c r="AI766" s="212"/>
      <c r="AJ766" s="4"/>
      <c r="AK766" s="4"/>
      <c r="AL766" s="4"/>
      <c r="AM766" s="4"/>
      <c r="AN766" s="4"/>
      <c r="AO766" s="4"/>
      <c r="AP766" s="4"/>
      <c r="AQ766" s="4"/>
      <c r="AR766" s="4"/>
      <c r="AS766" s="4"/>
    </row>
    <row r="767" spans="1:45" ht="12.75" customHeight="1" x14ac:dyDescent="0.25">
      <c r="A767" s="4"/>
      <c r="B767" s="4"/>
      <c r="C767" s="212"/>
      <c r="D767" s="212"/>
      <c r="E767" s="212"/>
      <c r="F767" s="212"/>
      <c r="G767" s="212"/>
      <c r="H767" s="212"/>
      <c r="I767" s="212"/>
      <c r="J767" s="212"/>
      <c r="K767" s="487"/>
      <c r="L767" s="4"/>
      <c r="M767" s="4"/>
      <c r="N767" s="4"/>
      <c r="O767" s="4"/>
      <c r="P767" s="4"/>
      <c r="Q767" s="212"/>
      <c r="R767" s="395"/>
      <c r="S767" s="4"/>
      <c r="T767" s="4"/>
      <c r="U767" s="212"/>
      <c r="V767" s="212"/>
      <c r="W767" s="212"/>
      <c r="X767" s="4"/>
      <c r="Y767" s="4"/>
      <c r="Z767" s="4"/>
      <c r="AA767" s="4"/>
      <c r="AB767" s="395"/>
      <c r="AC767" s="213"/>
      <c r="AD767" s="395"/>
      <c r="AE767" s="409"/>
      <c r="AF767" s="4"/>
      <c r="AG767" s="4"/>
      <c r="AH767" s="4"/>
      <c r="AI767" s="212"/>
      <c r="AJ767" s="4"/>
      <c r="AK767" s="4"/>
      <c r="AL767" s="4"/>
      <c r="AM767" s="4"/>
      <c r="AN767" s="4"/>
      <c r="AO767" s="4"/>
      <c r="AP767" s="4"/>
      <c r="AQ767" s="4"/>
      <c r="AR767" s="4"/>
      <c r="AS767" s="4"/>
    </row>
    <row r="768" spans="1:45" ht="12.75" customHeight="1" x14ac:dyDescent="0.25">
      <c r="A768" s="4"/>
      <c r="B768" s="4"/>
      <c r="C768" s="212"/>
      <c r="D768" s="212"/>
      <c r="E768" s="212"/>
      <c r="F768" s="212"/>
      <c r="G768" s="212"/>
      <c r="H768" s="212"/>
      <c r="I768" s="212"/>
      <c r="J768" s="212"/>
      <c r="K768" s="487"/>
      <c r="L768" s="4"/>
      <c r="M768" s="4"/>
      <c r="N768" s="4"/>
      <c r="O768" s="4"/>
      <c r="P768" s="4"/>
      <c r="Q768" s="212"/>
      <c r="R768" s="395"/>
      <c r="S768" s="4"/>
      <c r="T768" s="4"/>
      <c r="U768" s="212"/>
      <c r="V768" s="212"/>
      <c r="W768" s="212"/>
      <c r="X768" s="4"/>
      <c r="Y768" s="4"/>
      <c r="Z768" s="4"/>
      <c r="AA768" s="4"/>
      <c r="AB768" s="395"/>
      <c r="AC768" s="213"/>
      <c r="AD768" s="395"/>
      <c r="AE768" s="409"/>
      <c r="AF768" s="4"/>
      <c r="AG768" s="4"/>
      <c r="AH768" s="4"/>
      <c r="AI768" s="212"/>
      <c r="AJ768" s="4"/>
      <c r="AK768" s="4"/>
      <c r="AL768" s="4"/>
      <c r="AM768" s="4"/>
      <c r="AN768" s="4"/>
      <c r="AO768" s="4"/>
      <c r="AP768" s="4"/>
      <c r="AQ768" s="4"/>
      <c r="AR768" s="4"/>
      <c r="AS768" s="4"/>
    </row>
    <row r="769" spans="1:45" ht="12.75" customHeight="1" x14ac:dyDescent="0.25">
      <c r="A769" s="4"/>
      <c r="B769" s="4"/>
      <c r="C769" s="212"/>
      <c r="D769" s="212"/>
      <c r="E769" s="212"/>
      <c r="F769" s="212"/>
      <c r="G769" s="212"/>
      <c r="H769" s="212"/>
      <c r="I769" s="212"/>
      <c r="J769" s="212"/>
      <c r="K769" s="487"/>
      <c r="L769" s="4"/>
      <c r="M769" s="4"/>
      <c r="N769" s="4"/>
      <c r="O769" s="4"/>
      <c r="P769" s="4"/>
      <c r="Q769" s="212"/>
      <c r="R769" s="395"/>
      <c r="S769" s="4"/>
      <c r="T769" s="4"/>
      <c r="U769" s="212"/>
      <c r="V769" s="212"/>
      <c r="W769" s="212"/>
      <c r="X769" s="4"/>
      <c r="Y769" s="4"/>
      <c r="Z769" s="4"/>
      <c r="AA769" s="4"/>
      <c r="AB769" s="395"/>
      <c r="AC769" s="213"/>
      <c r="AD769" s="395"/>
      <c r="AE769" s="409"/>
      <c r="AF769" s="4"/>
      <c r="AG769" s="4"/>
      <c r="AH769" s="4"/>
      <c r="AI769" s="212"/>
      <c r="AJ769" s="4"/>
      <c r="AK769" s="4"/>
      <c r="AL769" s="4"/>
      <c r="AM769" s="4"/>
      <c r="AN769" s="4"/>
      <c r="AO769" s="4"/>
      <c r="AP769" s="4"/>
      <c r="AQ769" s="4"/>
      <c r="AR769" s="4"/>
      <c r="AS769" s="4"/>
    </row>
    <row r="770" spans="1:45" ht="12.75" customHeight="1" x14ac:dyDescent="0.25">
      <c r="A770" s="4"/>
      <c r="B770" s="4"/>
      <c r="C770" s="212"/>
      <c r="D770" s="212"/>
      <c r="E770" s="212"/>
      <c r="F770" s="212"/>
      <c r="G770" s="212"/>
      <c r="H770" s="212"/>
      <c r="I770" s="212"/>
      <c r="J770" s="212"/>
      <c r="K770" s="487"/>
      <c r="L770" s="4"/>
      <c r="M770" s="4"/>
      <c r="N770" s="4"/>
      <c r="O770" s="4"/>
      <c r="P770" s="4"/>
      <c r="Q770" s="212"/>
      <c r="R770" s="395"/>
      <c r="S770" s="4"/>
      <c r="T770" s="4"/>
      <c r="U770" s="212"/>
      <c r="V770" s="212"/>
      <c r="W770" s="212"/>
      <c r="X770" s="4"/>
      <c r="Y770" s="4"/>
      <c r="Z770" s="4"/>
      <c r="AA770" s="4"/>
      <c r="AB770" s="395"/>
      <c r="AC770" s="213"/>
      <c r="AD770" s="395"/>
      <c r="AE770" s="409"/>
      <c r="AF770" s="4"/>
      <c r="AG770" s="4"/>
      <c r="AH770" s="4"/>
      <c r="AI770" s="212"/>
      <c r="AJ770" s="4"/>
      <c r="AK770" s="4"/>
      <c r="AL770" s="4"/>
      <c r="AM770" s="4"/>
      <c r="AN770" s="4"/>
      <c r="AO770" s="4"/>
      <c r="AP770" s="4"/>
      <c r="AQ770" s="4"/>
      <c r="AR770" s="4"/>
      <c r="AS770" s="4"/>
    </row>
    <row r="771" spans="1:45" ht="12.75" customHeight="1" x14ac:dyDescent="0.25">
      <c r="A771" s="4"/>
      <c r="B771" s="4"/>
      <c r="C771" s="212"/>
      <c r="D771" s="212"/>
      <c r="E771" s="212"/>
      <c r="F771" s="212"/>
      <c r="G771" s="212"/>
      <c r="H771" s="212"/>
      <c r="I771" s="212"/>
      <c r="J771" s="212"/>
      <c r="K771" s="487"/>
      <c r="L771" s="4"/>
      <c r="M771" s="4"/>
      <c r="N771" s="4"/>
      <c r="O771" s="4"/>
      <c r="P771" s="4"/>
      <c r="Q771" s="212"/>
      <c r="R771" s="395"/>
      <c r="S771" s="4"/>
      <c r="T771" s="4"/>
      <c r="U771" s="212"/>
      <c r="V771" s="212"/>
      <c r="W771" s="212"/>
      <c r="X771" s="4"/>
      <c r="Y771" s="4"/>
      <c r="Z771" s="4"/>
      <c r="AA771" s="4"/>
      <c r="AB771" s="395"/>
      <c r="AC771" s="213"/>
      <c r="AD771" s="395"/>
      <c r="AE771" s="409"/>
      <c r="AF771" s="4"/>
      <c r="AG771" s="4"/>
      <c r="AH771" s="4"/>
      <c r="AI771" s="212"/>
      <c r="AJ771" s="4"/>
      <c r="AK771" s="4"/>
      <c r="AL771" s="4"/>
      <c r="AM771" s="4"/>
      <c r="AN771" s="4"/>
      <c r="AO771" s="4"/>
      <c r="AP771" s="4"/>
      <c r="AQ771" s="4"/>
      <c r="AR771" s="4"/>
      <c r="AS771" s="4"/>
    </row>
    <row r="772" spans="1:45" ht="12.75" customHeight="1" x14ac:dyDescent="0.25">
      <c r="A772" s="4"/>
      <c r="B772" s="4"/>
      <c r="C772" s="212"/>
      <c r="D772" s="212"/>
      <c r="E772" s="212"/>
      <c r="F772" s="212"/>
      <c r="G772" s="212"/>
      <c r="H772" s="212"/>
      <c r="I772" s="212"/>
      <c r="J772" s="212"/>
      <c r="K772" s="487"/>
      <c r="L772" s="4"/>
      <c r="M772" s="4"/>
      <c r="N772" s="4"/>
      <c r="O772" s="4"/>
      <c r="P772" s="4"/>
      <c r="Q772" s="212"/>
      <c r="R772" s="395"/>
      <c r="S772" s="4"/>
      <c r="T772" s="4"/>
      <c r="U772" s="212"/>
      <c r="V772" s="212"/>
      <c r="W772" s="212"/>
      <c r="X772" s="4"/>
      <c r="Y772" s="4"/>
      <c r="Z772" s="4"/>
      <c r="AA772" s="4"/>
      <c r="AB772" s="395"/>
      <c r="AC772" s="213"/>
      <c r="AD772" s="395"/>
      <c r="AE772" s="409"/>
      <c r="AF772" s="4"/>
      <c r="AG772" s="4"/>
      <c r="AH772" s="4"/>
      <c r="AI772" s="212"/>
      <c r="AJ772" s="4"/>
      <c r="AK772" s="4"/>
      <c r="AL772" s="4"/>
      <c r="AM772" s="4"/>
      <c r="AN772" s="4"/>
      <c r="AO772" s="4"/>
      <c r="AP772" s="4"/>
      <c r="AQ772" s="4"/>
      <c r="AR772" s="4"/>
      <c r="AS772" s="4"/>
    </row>
    <row r="773" spans="1:45" ht="12.75" customHeight="1" x14ac:dyDescent="0.25">
      <c r="A773" s="4"/>
      <c r="B773" s="4"/>
      <c r="C773" s="212"/>
      <c r="D773" s="212"/>
      <c r="E773" s="212"/>
      <c r="F773" s="212"/>
      <c r="G773" s="212"/>
      <c r="H773" s="212"/>
      <c r="I773" s="212"/>
      <c r="J773" s="212"/>
      <c r="K773" s="487"/>
      <c r="L773" s="4"/>
      <c r="M773" s="4"/>
      <c r="N773" s="4"/>
      <c r="O773" s="4"/>
      <c r="P773" s="4"/>
      <c r="Q773" s="212"/>
      <c r="R773" s="395"/>
      <c r="S773" s="4"/>
      <c r="T773" s="4"/>
      <c r="U773" s="212"/>
      <c r="V773" s="212"/>
      <c r="W773" s="212"/>
      <c r="X773" s="4"/>
      <c r="Y773" s="4"/>
      <c r="Z773" s="4"/>
      <c r="AA773" s="4"/>
      <c r="AB773" s="395"/>
      <c r="AC773" s="213"/>
      <c r="AD773" s="395"/>
      <c r="AE773" s="409"/>
      <c r="AF773" s="4"/>
      <c r="AG773" s="4"/>
      <c r="AH773" s="4"/>
      <c r="AI773" s="212"/>
      <c r="AJ773" s="4"/>
      <c r="AK773" s="4"/>
      <c r="AL773" s="4"/>
      <c r="AM773" s="4"/>
      <c r="AN773" s="4"/>
      <c r="AO773" s="4"/>
      <c r="AP773" s="4"/>
      <c r="AQ773" s="4"/>
      <c r="AR773" s="4"/>
      <c r="AS773" s="4"/>
    </row>
    <row r="774" spans="1:45" ht="12.75" customHeight="1" x14ac:dyDescent="0.25">
      <c r="A774" s="4"/>
      <c r="B774" s="4"/>
      <c r="C774" s="212"/>
      <c r="D774" s="212"/>
      <c r="E774" s="212"/>
      <c r="F774" s="212"/>
      <c r="G774" s="212"/>
      <c r="H774" s="212"/>
      <c r="I774" s="212"/>
      <c r="J774" s="212"/>
      <c r="K774" s="487"/>
      <c r="L774" s="4"/>
      <c r="M774" s="4"/>
      <c r="N774" s="4"/>
      <c r="O774" s="4"/>
      <c r="P774" s="4"/>
      <c r="Q774" s="212"/>
      <c r="R774" s="395"/>
      <c r="S774" s="4"/>
      <c r="T774" s="4"/>
      <c r="U774" s="212"/>
      <c r="V774" s="212"/>
      <c r="W774" s="212"/>
      <c r="X774" s="4"/>
      <c r="Y774" s="4"/>
      <c r="Z774" s="4"/>
      <c r="AA774" s="4"/>
      <c r="AB774" s="395"/>
      <c r="AC774" s="213"/>
      <c r="AD774" s="395"/>
      <c r="AE774" s="409"/>
      <c r="AF774" s="4"/>
      <c r="AG774" s="4"/>
      <c r="AH774" s="4"/>
      <c r="AI774" s="212"/>
      <c r="AJ774" s="4"/>
      <c r="AK774" s="4"/>
      <c r="AL774" s="4"/>
      <c r="AM774" s="4"/>
      <c r="AN774" s="4"/>
      <c r="AO774" s="4"/>
      <c r="AP774" s="4"/>
      <c r="AQ774" s="4"/>
      <c r="AR774" s="4"/>
      <c r="AS774" s="4"/>
    </row>
    <row r="775" spans="1:45" ht="12.75" customHeight="1" x14ac:dyDescent="0.25">
      <c r="A775" s="4"/>
      <c r="B775" s="4"/>
      <c r="C775" s="212"/>
      <c r="D775" s="212"/>
      <c r="E775" s="212"/>
      <c r="F775" s="212"/>
      <c r="G775" s="212"/>
      <c r="H775" s="212"/>
      <c r="I775" s="212"/>
      <c r="J775" s="212"/>
      <c r="K775" s="487"/>
      <c r="L775" s="4"/>
      <c r="M775" s="4"/>
      <c r="N775" s="4"/>
      <c r="O775" s="4"/>
      <c r="P775" s="4"/>
      <c r="Q775" s="212"/>
      <c r="R775" s="395"/>
      <c r="S775" s="4"/>
      <c r="T775" s="4"/>
      <c r="U775" s="212"/>
      <c r="V775" s="212"/>
      <c r="W775" s="212"/>
      <c r="X775" s="4"/>
      <c r="Y775" s="4"/>
      <c r="Z775" s="4"/>
      <c r="AA775" s="4"/>
      <c r="AB775" s="395"/>
      <c r="AC775" s="213"/>
      <c r="AD775" s="395"/>
      <c r="AE775" s="409"/>
      <c r="AF775" s="4"/>
      <c r="AG775" s="4"/>
      <c r="AH775" s="4"/>
      <c r="AI775" s="212"/>
      <c r="AJ775" s="4"/>
      <c r="AK775" s="4"/>
      <c r="AL775" s="4"/>
      <c r="AM775" s="4"/>
      <c r="AN775" s="4"/>
      <c r="AO775" s="4"/>
      <c r="AP775" s="4"/>
      <c r="AQ775" s="4"/>
      <c r="AR775" s="4"/>
      <c r="AS775" s="4"/>
    </row>
    <row r="776" spans="1:45" ht="12.75" customHeight="1" x14ac:dyDescent="0.25">
      <c r="A776" s="4"/>
      <c r="B776" s="4"/>
      <c r="C776" s="212"/>
      <c r="D776" s="212"/>
      <c r="E776" s="212"/>
      <c r="F776" s="212"/>
      <c r="G776" s="212"/>
      <c r="H776" s="212"/>
      <c r="I776" s="212"/>
      <c r="J776" s="212"/>
      <c r="K776" s="487"/>
      <c r="L776" s="4"/>
      <c r="M776" s="4"/>
      <c r="N776" s="4"/>
      <c r="O776" s="4"/>
      <c r="P776" s="4"/>
      <c r="Q776" s="212"/>
      <c r="R776" s="395"/>
      <c r="S776" s="4"/>
      <c r="T776" s="4"/>
      <c r="U776" s="212"/>
      <c r="V776" s="212"/>
      <c r="W776" s="212"/>
      <c r="X776" s="4"/>
      <c r="Y776" s="4"/>
      <c r="Z776" s="4"/>
      <c r="AA776" s="4"/>
      <c r="AB776" s="395"/>
      <c r="AC776" s="213"/>
      <c r="AD776" s="395"/>
      <c r="AE776" s="409"/>
      <c r="AF776" s="4"/>
      <c r="AG776" s="4"/>
      <c r="AH776" s="4"/>
      <c r="AI776" s="212"/>
      <c r="AJ776" s="4"/>
      <c r="AK776" s="4"/>
      <c r="AL776" s="4"/>
      <c r="AM776" s="4"/>
      <c r="AN776" s="4"/>
      <c r="AO776" s="4"/>
      <c r="AP776" s="4"/>
      <c r="AQ776" s="4"/>
      <c r="AR776" s="4"/>
      <c r="AS776" s="4"/>
    </row>
    <row r="777" spans="1:45" ht="12.75" customHeight="1" x14ac:dyDescent="0.25">
      <c r="A777" s="4"/>
      <c r="B777" s="4"/>
      <c r="C777" s="212"/>
      <c r="D777" s="212"/>
      <c r="E777" s="212"/>
      <c r="F777" s="212"/>
      <c r="G777" s="212"/>
      <c r="H777" s="212"/>
      <c r="I777" s="212"/>
      <c r="J777" s="212"/>
      <c r="K777" s="487"/>
      <c r="L777" s="4"/>
      <c r="M777" s="4"/>
      <c r="N777" s="4"/>
      <c r="O777" s="4"/>
      <c r="P777" s="4"/>
      <c r="Q777" s="212"/>
      <c r="R777" s="395"/>
      <c r="S777" s="4"/>
      <c r="T777" s="4"/>
      <c r="U777" s="212"/>
      <c r="V777" s="212"/>
      <c r="W777" s="212"/>
      <c r="X777" s="4"/>
      <c r="Y777" s="4"/>
      <c r="Z777" s="4"/>
      <c r="AA777" s="4"/>
      <c r="AB777" s="395"/>
      <c r="AC777" s="213"/>
      <c r="AD777" s="395"/>
      <c r="AE777" s="409"/>
      <c r="AF777" s="4"/>
      <c r="AG777" s="4"/>
      <c r="AH777" s="4"/>
      <c r="AI777" s="212"/>
      <c r="AJ777" s="4"/>
      <c r="AK777" s="4"/>
      <c r="AL777" s="4"/>
      <c r="AM777" s="4"/>
      <c r="AN777" s="4"/>
      <c r="AO777" s="4"/>
      <c r="AP777" s="4"/>
      <c r="AQ777" s="4"/>
      <c r="AR777" s="4"/>
      <c r="AS777" s="4"/>
    </row>
    <row r="778" spans="1:45" ht="12.75" customHeight="1" x14ac:dyDescent="0.25">
      <c r="A778" s="4"/>
      <c r="B778" s="4"/>
      <c r="C778" s="212"/>
      <c r="D778" s="212"/>
      <c r="E778" s="212"/>
      <c r="F778" s="212"/>
      <c r="G778" s="212"/>
      <c r="H778" s="212"/>
      <c r="I778" s="212"/>
      <c r="J778" s="212"/>
      <c r="K778" s="487"/>
      <c r="L778" s="4"/>
      <c r="M778" s="4"/>
      <c r="N778" s="4"/>
      <c r="O778" s="4"/>
      <c r="P778" s="4"/>
      <c r="Q778" s="212"/>
      <c r="R778" s="395"/>
      <c r="S778" s="4"/>
      <c r="T778" s="4"/>
      <c r="U778" s="212"/>
      <c r="V778" s="212"/>
      <c r="W778" s="212"/>
      <c r="X778" s="4"/>
      <c r="Y778" s="4"/>
      <c r="Z778" s="4"/>
      <c r="AA778" s="4"/>
      <c r="AB778" s="395"/>
      <c r="AC778" s="213"/>
      <c r="AD778" s="395"/>
      <c r="AE778" s="409"/>
      <c r="AF778" s="4"/>
      <c r="AG778" s="4"/>
      <c r="AH778" s="4"/>
      <c r="AI778" s="212"/>
      <c r="AJ778" s="4"/>
      <c r="AK778" s="4"/>
      <c r="AL778" s="4"/>
      <c r="AM778" s="4"/>
      <c r="AN778" s="4"/>
      <c r="AO778" s="4"/>
      <c r="AP778" s="4"/>
      <c r="AQ778" s="4"/>
      <c r="AR778" s="4"/>
      <c r="AS778" s="4"/>
    </row>
    <row r="779" spans="1:45" ht="12.75" customHeight="1" x14ac:dyDescent="0.25">
      <c r="A779" s="4"/>
      <c r="B779" s="4"/>
      <c r="C779" s="212"/>
      <c r="D779" s="212"/>
      <c r="E779" s="212"/>
      <c r="F779" s="212"/>
      <c r="G779" s="212"/>
      <c r="H779" s="212"/>
      <c r="I779" s="212"/>
      <c r="J779" s="212"/>
      <c r="K779" s="487"/>
      <c r="L779" s="4"/>
      <c r="M779" s="4"/>
      <c r="N779" s="4"/>
      <c r="O779" s="4"/>
      <c r="P779" s="4"/>
      <c r="Q779" s="212"/>
      <c r="R779" s="395"/>
      <c r="S779" s="4"/>
      <c r="T779" s="4"/>
      <c r="U779" s="212"/>
      <c r="V779" s="212"/>
      <c r="W779" s="212"/>
      <c r="X779" s="4"/>
      <c r="Y779" s="4"/>
      <c r="Z779" s="4"/>
      <c r="AA779" s="4"/>
      <c r="AB779" s="395"/>
      <c r="AC779" s="213"/>
      <c r="AD779" s="395"/>
      <c r="AE779" s="409"/>
      <c r="AF779" s="4"/>
      <c r="AG779" s="4"/>
      <c r="AH779" s="4"/>
      <c r="AI779" s="212"/>
      <c r="AJ779" s="4"/>
      <c r="AK779" s="4"/>
      <c r="AL779" s="4"/>
      <c r="AM779" s="4"/>
      <c r="AN779" s="4"/>
      <c r="AO779" s="4"/>
      <c r="AP779" s="4"/>
      <c r="AQ779" s="4"/>
      <c r="AR779" s="4"/>
      <c r="AS779" s="4"/>
    </row>
    <row r="780" spans="1:45" ht="12.75" customHeight="1" x14ac:dyDescent="0.25">
      <c r="A780" s="4"/>
      <c r="B780" s="4"/>
      <c r="C780" s="212"/>
      <c r="D780" s="212"/>
      <c r="E780" s="212"/>
      <c r="F780" s="212"/>
      <c r="G780" s="212"/>
      <c r="H780" s="212"/>
      <c r="I780" s="212"/>
      <c r="J780" s="212"/>
      <c r="K780" s="487"/>
      <c r="L780" s="4"/>
      <c r="M780" s="4"/>
      <c r="N780" s="4"/>
      <c r="O780" s="4"/>
      <c r="P780" s="4"/>
      <c r="Q780" s="212"/>
      <c r="R780" s="395"/>
      <c r="S780" s="4"/>
      <c r="T780" s="4"/>
      <c r="U780" s="212"/>
      <c r="V780" s="212"/>
      <c r="W780" s="212"/>
      <c r="X780" s="4"/>
      <c r="Y780" s="4"/>
      <c r="Z780" s="4"/>
      <c r="AA780" s="4"/>
      <c r="AB780" s="395"/>
      <c r="AC780" s="213"/>
      <c r="AD780" s="395"/>
      <c r="AE780" s="409"/>
      <c r="AF780" s="4"/>
      <c r="AG780" s="4"/>
      <c r="AH780" s="4"/>
      <c r="AI780" s="212"/>
      <c r="AJ780" s="4"/>
      <c r="AK780" s="4"/>
      <c r="AL780" s="4"/>
      <c r="AM780" s="4"/>
      <c r="AN780" s="4"/>
      <c r="AO780" s="4"/>
      <c r="AP780" s="4"/>
      <c r="AQ780" s="4"/>
      <c r="AR780" s="4"/>
      <c r="AS780" s="4"/>
    </row>
    <row r="781" spans="1:45" ht="12.75" customHeight="1" x14ac:dyDescent="0.25">
      <c r="A781" s="4"/>
      <c r="B781" s="4"/>
      <c r="C781" s="212"/>
      <c r="D781" s="212"/>
      <c r="E781" s="212"/>
      <c r="F781" s="212"/>
      <c r="G781" s="212"/>
      <c r="H781" s="212"/>
      <c r="I781" s="212"/>
      <c r="J781" s="212"/>
      <c r="K781" s="487"/>
      <c r="L781" s="4"/>
      <c r="M781" s="4"/>
      <c r="N781" s="4"/>
      <c r="O781" s="4"/>
      <c r="P781" s="4"/>
      <c r="Q781" s="212"/>
      <c r="R781" s="395"/>
      <c r="S781" s="4"/>
      <c r="T781" s="4"/>
      <c r="U781" s="212"/>
      <c r="V781" s="212"/>
      <c r="W781" s="212"/>
      <c r="X781" s="4"/>
      <c r="Y781" s="4"/>
      <c r="Z781" s="4"/>
      <c r="AA781" s="4"/>
      <c r="AB781" s="395"/>
      <c r="AC781" s="213"/>
      <c r="AD781" s="395"/>
      <c r="AE781" s="409"/>
      <c r="AF781" s="4"/>
      <c r="AG781" s="4"/>
      <c r="AH781" s="4"/>
      <c r="AI781" s="212"/>
      <c r="AJ781" s="4"/>
      <c r="AK781" s="4"/>
      <c r="AL781" s="4"/>
      <c r="AM781" s="4"/>
      <c r="AN781" s="4"/>
      <c r="AO781" s="4"/>
      <c r="AP781" s="4"/>
      <c r="AQ781" s="4"/>
      <c r="AR781" s="4"/>
      <c r="AS781" s="4"/>
    </row>
    <row r="782" spans="1:45" ht="12.75" customHeight="1" x14ac:dyDescent="0.25">
      <c r="A782" s="4"/>
      <c r="B782" s="4"/>
      <c r="C782" s="212"/>
      <c r="D782" s="212"/>
      <c r="E782" s="212"/>
      <c r="F782" s="212"/>
      <c r="G782" s="212"/>
      <c r="H782" s="212"/>
      <c r="I782" s="212"/>
      <c r="J782" s="212"/>
      <c r="K782" s="487"/>
      <c r="L782" s="4"/>
      <c r="M782" s="4"/>
      <c r="N782" s="4"/>
      <c r="O782" s="4"/>
      <c r="P782" s="4"/>
      <c r="Q782" s="212"/>
      <c r="R782" s="395"/>
      <c r="S782" s="4"/>
      <c r="T782" s="4"/>
      <c r="U782" s="212"/>
      <c r="V782" s="212"/>
      <c r="W782" s="212"/>
      <c r="X782" s="4"/>
      <c r="Y782" s="4"/>
      <c r="Z782" s="4"/>
      <c r="AA782" s="4"/>
      <c r="AB782" s="395"/>
      <c r="AC782" s="213"/>
      <c r="AD782" s="395"/>
      <c r="AE782" s="409"/>
      <c r="AF782" s="4"/>
      <c r="AG782" s="4"/>
      <c r="AH782" s="4"/>
      <c r="AI782" s="212"/>
      <c r="AJ782" s="4"/>
      <c r="AK782" s="4"/>
      <c r="AL782" s="4"/>
      <c r="AM782" s="4"/>
      <c r="AN782" s="4"/>
      <c r="AO782" s="4"/>
      <c r="AP782" s="4"/>
      <c r="AQ782" s="4"/>
      <c r="AR782" s="4"/>
      <c r="AS782" s="4"/>
    </row>
    <row r="783" spans="1:45" ht="12.75" customHeight="1" x14ac:dyDescent="0.25">
      <c r="A783" s="4"/>
      <c r="B783" s="4"/>
      <c r="C783" s="212"/>
      <c r="D783" s="212"/>
      <c r="E783" s="212"/>
      <c r="F783" s="212"/>
      <c r="G783" s="212"/>
      <c r="H783" s="212"/>
      <c r="I783" s="212"/>
      <c r="J783" s="212"/>
      <c r="K783" s="487"/>
      <c r="L783" s="4"/>
      <c r="M783" s="4"/>
      <c r="N783" s="4"/>
      <c r="O783" s="4"/>
      <c r="P783" s="4"/>
      <c r="Q783" s="212"/>
      <c r="R783" s="395"/>
      <c r="S783" s="4"/>
      <c r="T783" s="4"/>
      <c r="U783" s="212"/>
      <c r="V783" s="212"/>
      <c r="W783" s="212"/>
      <c r="X783" s="4"/>
      <c r="Y783" s="4"/>
      <c r="Z783" s="4"/>
      <c r="AA783" s="4"/>
      <c r="AB783" s="395"/>
      <c r="AC783" s="213"/>
      <c r="AD783" s="395"/>
      <c r="AE783" s="409"/>
      <c r="AF783" s="4"/>
      <c r="AG783" s="4"/>
      <c r="AH783" s="4"/>
      <c r="AI783" s="212"/>
      <c r="AJ783" s="4"/>
      <c r="AK783" s="4"/>
      <c r="AL783" s="4"/>
      <c r="AM783" s="4"/>
      <c r="AN783" s="4"/>
      <c r="AO783" s="4"/>
      <c r="AP783" s="4"/>
      <c r="AQ783" s="4"/>
      <c r="AR783" s="4"/>
      <c r="AS783" s="4"/>
    </row>
    <row r="784" spans="1:45" ht="12.75" customHeight="1" x14ac:dyDescent="0.25">
      <c r="A784" s="4"/>
      <c r="B784" s="4"/>
      <c r="C784" s="212"/>
      <c r="D784" s="212"/>
      <c r="E784" s="212"/>
      <c r="F784" s="212"/>
      <c r="G784" s="212"/>
      <c r="H784" s="212"/>
      <c r="I784" s="212"/>
      <c r="J784" s="212"/>
      <c r="K784" s="487"/>
      <c r="L784" s="4"/>
      <c r="M784" s="4"/>
      <c r="N784" s="4"/>
      <c r="O784" s="4"/>
      <c r="P784" s="4"/>
      <c r="Q784" s="212"/>
      <c r="R784" s="395"/>
      <c r="S784" s="4"/>
      <c r="T784" s="4"/>
      <c r="U784" s="212"/>
      <c r="V784" s="212"/>
      <c r="W784" s="212"/>
      <c r="X784" s="4"/>
      <c r="Y784" s="4"/>
      <c r="Z784" s="4"/>
      <c r="AA784" s="4"/>
      <c r="AB784" s="395"/>
      <c r="AC784" s="213"/>
      <c r="AD784" s="395"/>
      <c r="AE784" s="409"/>
      <c r="AF784" s="4"/>
      <c r="AG784" s="4"/>
      <c r="AH784" s="4"/>
      <c r="AI784" s="212"/>
      <c r="AJ784" s="4"/>
      <c r="AK784" s="4"/>
      <c r="AL784" s="4"/>
      <c r="AM784" s="4"/>
      <c r="AN784" s="4"/>
      <c r="AO784" s="4"/>
      <c r="AP784" s="4"/>
      <c r="AQ784" s="4"/>
      <c r="AR784" s="4"/>
      <c r="AS784" s="4"/>
    </row>
    <row r="785" spans="1:45" ht="12.75" customHeight="1" x14ac:dyDescent="0.25">
      <c r="A785" s="4"/>
      <c r="B785" s="4"/>
      <c r="C785" s="212"/>
      <c r="D785" s="212"/>
      <c r="E785" s="212"/>
      <c r="F785" s="212"/>
      <c r="G785" s="212"/>
      <c r="H785" s="212"/>
      <c r="I785" s="212"/>
      <c r="J785" s="212"/>
      <c r="K785" s="487"/>
      <c r="L785" s="4"/>
      <c r="M785" s="4"/>
      <c r="N785" s="4"/>
      <c r="O785" s="4"/>
      <c r="P785" s="4"/>
      <c r="Q785" s="212"/>
      <c r="R785" s="395"/>
      <c r="S785" s="4"/>
      <c r="T785" s="4"/>
      <c r="U785" s="212"/>
      <c r="V785" s="212"/>
      <c r="W785" s="212"/>
      <c r="X785" s="4"/>
      <c r="Y785" s="4"/>
      <c r="Z785" s="4"/>
      <c r="AA785" s="4"/>
      <c r="AB785" s="395"/>
      <c r="AC785" s="213"/>
      <c r="AD785" s="395"/>
      <c r="AE785" s="409"/>
      <c r="AF785" s="4"/>
      <c r="AG785" s="4"/>
      <c r="AH785" s="4"/>
      <c r="AI785" s="212"/>
      <c r="AJ785" s="4"/>
      <c r="AK785" s="4"/>
      <c r="AL785" s="4"/>
      <c r="AM785" s="4"/>
      <c r="AN785" s="4"/>
      <c r="AO785" s="4"/>
      <c r="AP785" s="4"/>
      <c r="AQ785" s="4"/>
      <c r="AR785" s="4"/>
      <c r="AS785" s="4"/>
    </row>
    <row r="786" spans="1:45" ht="12.75" customHeight="1" x14ac:dyDescent="0.25">
      <c r="A786" s="4"/>
      <c r="B786" s="4"/>
      <c r="C786" s="212"/>
      <c r="D786" s="212"/>
      <c r="E786" s="212"/>
      <c r="F786" s="212"/>
      <c r="G786" s="212"/>
      <c r="H786" s="212"/>
      <c r="I786" s="212"/>
      <c r="J786" s="212"/>
      <c r="K786" s="487"/>
      <c r="L786" s="4"/>
      <c r="M786" s="4"/>
      <c r="N786" s="4"/>
      <c r="O786" s="4"/>
      <c r="P786" s="4"/>
      <c r="Q786" s="212"/>
      <c r="R786" s="395"/>
      <c r="S786" s="4"/>
      <c r="T786" s="4"/>
      <c r="U786" s="212"/>
      <c r="V786" s="212"/>
      <c r="W786" s="212"/>
      <c r="X786" s="4"/>
      <c r="Y786" s="4"/>
      <c r="Z786" s="4"/>
      <c r="AA786" s="4"/>
      <c r="AB786" s="395"/>
      <c r="AC786" s="213"/>
      <c r="AD786" s="395"/>
      <c r="AE786" s="409"/>
      <c r="AF786" s="4"/>
      <c r="AG786" s="4"/>
      <c r="AH786" s="4"/>
      <c r="AI786" s="212"/>
      <c r="AJ786" s="4"/>
      <c r="AK786" s="4"/>
      <c r="AL786" s="4"/>
      <c r="AM786" s="4"/>
      <c r="AN786" s="4"/>
      <c r="AO786" s="4"/>
      <c r="AP786" s="4"/>
      <c r="AQ786" s="4"/>
      <c r="AR786" s="4"/>
      <c r="AS786" s="4"/>
    </row>
    <row r="787" spans="1:45" ht="12.75" customHeight="1" x14ac:dyDescent="0.25">
      <c r="A787" s="4"/>
      <c r="B787" s="4"/>
      <c r="C787" s="212"/>
      <c r="D787" s="212"/>
      <c r="E787" s="212"/>
      <c r="F787" s="212"/>
      <c r="G787" s="212"/>
      <c r="H787" s="212"/>
      <c r="I787" s="212"/>
      <c r="J787" s="212"/>
      <c r="K787" s="487"/>
      <c r="L787" s="4"/>
      <c r="M787" s="4"/>
      <c r="N787" s="4"/>
      <c r="O787" s="4"/>
      <c r="P787" s="4"/>
      <c r="Q787" s="212"/>
      <c r="R787" s="395"/>
      <c r="S787" s="4"/>
      <c r="T787" s="4"/>
      <c r="U787" s="212"/>
      <c r="V787" s="212"/>
      <c r="W787" s="212"/>
      <c r="X787" s="4"/>
      <c r="Y787" s="4"/>
      <c r="Z787" s="4"/>
      <c r="AA787" s="4"/>
      <c r="AB787" s="395"/>
      <c r="AC787" s="213"/>
      <c r="AD787" s="395"/>
      <c r="AE787" s="409"/>
      <c r="AF787" s="4"/>
      <c r="AG787" s="4"/>
      <c r="AH787" s="4"/>
      <c r="AI787" s="212"/>
      <c r="AJ787" s="4"/>
      <c r="AK787" s="4"/>
      <c r="AL787" s="4"/>
      <c r="AM787" s="4"/>
      <c r="AN787" s="4"/>
      <c r="AO787" s="4"/>
      <c r="AP787" s="4"/>
      <c r="AQ787" s="4"/>
      <c r="AR787" s="4"/>
      <c r="AS787" s="4"/>
    </row>
    <row r="788" spans="1:45" ht="12.75" customHeight="1" x14ac:dyDescent="0.25">
      <c r="A788" s="4"/>
      <c r="B788" s="4"/>
      <c r="C788" s="212"/>
      <c r="D788" s="212"/>
      <c r="E788" s="212"/>
      <c r="F788" s="212"/>
      <c r="G788" s="212"/>
      <c r="H788" s="212"/>
      <c r="I788" s="212"/>
      <c r="J788" s="212"/>
      <c r="K788" s="487"/>
      <c r="L788" s="4"/>
      <c r="M788" s="4"/>
      <c r="N788" s="4"/>
      <c r="O788" s="4"/>
      <c r="P788" s="4"/>
      <c r="Q788" s="212"/>
      <c r="R788" s="395"/>
      <c r="S788" s="4"/>
      <c r="T788" s="4"/>
      <c r="U788" s="212"/>
      <c r="V788" s="212"/>
      <c r="W788" s="212"/>
      <c r="X788" s="4"/>
      <c r="Y788" s="4"/>
      <c r="Z788" s="4"/>
      <c r="AA788" s="4"/>
      <c r="AB788" s="395"/>
      <c r="AC788" s="213"/>
      <c r="AD788" s="395"/>
      <c r="AE788" s="409"/>
      <c r="AF788" s="4"/>
      <c r="AG788" s="4"/>
      <c r="AH788" s="4"/>
      <c r="AI788" s="212"/>
      <c r="AJ788" s="4"/>
      <c r="AK788" s="4"/>
      <c r="AL788" s="4"/>
      <c r="AM788" s="4"/>
      <c r="AN788" s="4"/>
      <c r="AO788" s="4"/>
      <c r="AP788" s="4"/>
      <c r="AQ788" s="4"/>
      <c r="AR788" s="4"/>
      <c r="AS788" s="4"/>
    </row>
    <row r="789" spans="1:45" ht="12.75" customHeight="1" x14ac:dyDescent="0.25">
      <c r="A789" s="4"/>
      <c r="B789" s="4"/>
      <c r="C789" s="212"/>
      <c r="D789" s="212"/>
      <c r="E789" s="212"/>
      <c r="F789" s="212"/>
      <c r="G789" s="212"/>
      <c r="H789" s="212"/>
      <c r="I789" s="212"/>
      <c r="J789" s="212"/>
      <c r="K789" s="487"/>
      <c r="L789" s="4"/>
      <c r="M789" s="4"/>
      <c r="N789" s="4"/>
      <c r="O789" s="4"/>
      <c r="P789" s="4"/>
      <c r="Q789" s="212"/>
      <c r="R789" s="395"/>
      <c r="S789" s="4"/>
      <c r="T789" s="4"/>
      <c r="U789" s="212"/>
      <c r="V789" s="212"/>
      <c r="W789" s="212"/>
      <c r="X789" s="4"/>
      <c r="Y789" s="4"/>
      <c r="Z789" s="4"/>
      <c r="AA789" s="4"/>
      <c r="AB789" s="395"/>
      <c r="AC789" s="213"/>
      <c r="AD789" s="395"/>
      <c r="AE789" s="409"/>
      <c r="AF789" s="4"/>
      <c r="AG789" s="4"/>
      <c r="AH789" s="4"/>
      <c r="AI789" s="212"/>
      <c r="AJ789" s="4"/>
      <c r="AK789" s="4"/>
      <c r="AL789" s="4"/>
      <c r="AM789" s="4"/>
      <c r="AN789" s="4"/>
      <c r="AO789" s="4"/>
      <c r="AP789" s="4"/>
      <c r="AQ789" s="4"/>
      <c r="AR789" s="4"/>
      <c r="AS789" s="4"/>
    </row>
    <row r="790" spans="1:45" ht="12.75" customHeight="1" x14ac:dyDescent="0.25">
      <c r="A790" s="4"/>
      <c r="B790" s="4"/>
      <c r="C790" s="212"/>
      <c r="D790" s="212"/>
      <c r="E790" s="212"/>
      <c r="F790" s="212"/>
      <c r="G790" s="212"/>
      <c r="H790" s="212"/>
      <c r="I790" s="212"/>
      <c r="J790" s="212"/>
      <c r="K790" s="487"/>
      <c r="L790" s="4"/>
      <c r="M790" s="4"/>
      <c r="N790" s="4"/>
      <c r="O790" s="4"/>
      <c r="P790" s="4"/>
      <c r="Q790" s="212"/>
      <c r="R790" s="395"/>
      <c r="S790" s="4"/>
      <c r="T790" s="4"/>
      <c r="U790" s="212"/>
      <c r="V790" s="212"/>
      <c r="W790" s="212"/>
      <c r="X790" s="4"/>
      <c r="Y790" s="4"/>
      <c r="Z790" s="4"/>
      <c r="AA790" s="4"/>
      <c r="AB790" s="395"/>
      <c r="AC790" s="213"/>
      <c r="AD790" s="395"/>
      <c r="AE790" s="409"/>
      <c r="AF790" s="4"/>
      <c r="AG790" s="4"/>
      <c r="AH790" s="4"/>
      <c r="AI790" s="212"/>
      <c r="AJ790" s="4"/>
      <c r="AK790" s="4"/>
      <c r="AL790" s="4"/>
      <c r="AM790" s="4"/>
      <c r="AN790" s="4"/>
      <c r="AO790" s="4"/>
      <c r="AP790" s="4"/>
      <c r="AQ790" s="4"/>
      <c r="AR790" s="4"/>
      <c r="AS790" s="4"/>
    </row>
    <row r="791" spans="1:45" ht="12.75" customHeight="1" x14ac:dyDescent="0.25">
      <c r="A791" s="4"/>
      <c r="B791" s="4"/>
      <c r="C791" s="212"/>
      <c r="D791" s="212"/>
      <c r="E791" s="212"/>
      <c r="F791" s="212"/>
      <c r="G791" s="212"/>
      <c r="H791" s="212"/>
      <c r="I791" s="212"/>
      <c r="J791" s="212"/>
      <c r="K791" s="487"/>
      <c r="L791" s="4"/>
      <c r="M791" s="4"/>
      <c r="N791" s="4"/>
      <c r="O791" s="4"/>
      <c r="P791" s="4"/>
      <c r="Q791" s="212"/>
      <c r="R791" s="395"/>
      <c r="S791" s="4"/>
      <c r="T791" s="4"/>
      <c r="U791" s="212"/>
      <c r="V791" s="212"/>
      <c r="W791" s="212"/>
      <c r="X791" s="4"/>
      <c r="Y791" s="4"/>
      <c r="Z791" s="4"/>
      <c r="AA791" s="4"/>
      <c r="AB791" s="395"/>
      <c r="AC791" s="213"/>
      <c r="AD791" s="395"/>
      <c r="AE791" s="409"/>
      <c r="AF791" s="4"/>
      <c r="AG791" s="4"/>
      <c r="AH791" s="4"/>
      <c r="AI791" s="212"/>
      <c r="AJ791" s="4"/>
      <c r="AK791" s="4"/>
      <c r="AL791" s="4"/>
      <c r="AM791" s="4"/>
      <c r="AN791" s="4"/>
      <c r="AO791" s="4"/>
      <c r="AP791" s="4"/>
      <c r="AQ791" s="4"/>
      <c r="AR791" s="4"/>
      <c r="AS791" s="4"/>
    </row>
    <row r="792" spans="1:45" ht="12.75" customHeight="1" x14ac:dyDescent="0.25">
      <c r="A792" s="4"/>
      <c r="B792" s="4"/>
      <c r="C792" s="212"/>
      <c r="D792" s="212"/>
      <c r="E792" s="212"/>
      <c r="F792" s="212"/>
      <c r="G792" s="212"/>
      <c r="H792" s="212"/>
      <c r="I792" s="212"/>
      <c r="J792" s="212"/>
      <c r="K792" s="487"/>
      <c r="L792" s="4"/>
      <c r="M792" s="4"/>
      <c r="N792" s="4"/>
      <c r="O792" s="4"/>
      <c r="P792" s="4"/>
      <c r="Q792" s="212"/>
      <c r="R792" s="395"/>
      <c r="S792" s="4"/>
      <c r="T792" s="4"/>
      <c r="U792" s="212"/>
      <c r="V792" s="212"/>
      <c r="W792" s="212"/>
      <c r="X792" s="4"/>
      <c r="Y792" s="4"/>
      <c r="Z792" s="4"/>
      <c r="AA792" s="4"/>
      <c r="AB792" s="395"/>
      <c r="AC792" s="213"/>
      <c r="AD792" s="395"/>
      <c r="AE792" s="409"/>
      <c r="AF792" s="4"/>
      <c r="AG792" s="4"/>
      <c r="AH792" s="4"/>
      <c r="AI792" s="212"/>
      <c r="AJ792" s="4"/>
      <c r="AK792" s="4"/>
      <c r="AL792" s="4"/>
      <c r="AM792" s="4"/>
      <c r="AN792" s="4"/>
      <c r="AO792" s="4"/>
      <c r="AP792" s="4"/>
      <c r="AQ792" s="4"/>
      <c r="AR792" s="4"/>
      <c r="AS792" s="4"/>
    </row>
    <row r="793" spans="1:45" ht="12.75" customHeight="1" x14ac:dyDescent="0.25">
      <c r="A793" s="4"/>
      <c r="B793" s="4"/>
      <c r="C793" s="212"/>
      <c r="D793" s="212"/>
      <c r="E793" s="212"/>
      <c r="F793" s="212"/>
      <c r="G793" s="212"/>
      <c r="H793" s="212"/>
      <c r="I793" s="212"/>
      <c r="J793" s="212"/>
      <c r="K793" s="487"/>
      <c r="L793" s="4"/>
      <c r="M793" s="4"/>
      <c r="N793" s="4"/>
      <c r="O793" s="4"/>
      <c r="P793" s="4"/>
      <c r="Q793" s="212"/>
      <c r="R793" s="395"/>
      <c r="S793" s="4"/>
      <c r="T793" s="4"/>
      <c r="U793" s="212"/>
      <c r="V793" s="212"/>
      <c r="W793" s="212"/>
      <c r="X793" s="4"/>
      <c r="Y793" s="4"/>
      <c r="Z793" s="4"/>
      <c r="AA793" s="4"/>
      <c r="AB793" s="395"/>
      <c r="AC793" s="213"/>
      <c r="AD793" s="395"/>
      <c r="AE793" s="409"/>
      <c r="AF793" s="4"/>
      <c r="AG793" s="4"/>
      <c r="AH793" s="4"/>
      <c r="AI793" s="212"/>
      <c r="AJ793" s="4"/>
      <c r="AK793" s="4"/>
      <c r="AL793" s="4"/>
      <c r="AM793" s="4"/>
      <c r="AN793" s="4"/>
      <c r="AO793" s="4"/>
      <c r="AP793" s="4"/>
      <c r="AQ793" s="4"/>
      <c r="AR793" s="4"/>
      <c r="AS793" s="4"/>
    </row>
    <row r="794" spans="1:45" ht="12.75" customHeight="1" x14ac:dyDescent="0.25">
      <c r="A794" s="4"/>
      <c r="B794" s="4"/>
      <c r="C794" s="212"/>
      <c r="D794" s="212"/>
      <c r="E794" s="212"/>
      <c r="F794" s="212"/>
      <c r="G794" s="212"/>
      <c r="H794" s="212"/>
      <c r="I794" s="212"/>
      <c r="J794" s="212"/>
      <c r="K794" s="487"/>
      <c r="L794" s="4"/>
      <c r="M794" s="4"/>
      <c r="N794" s="4"/>
      <c r="O794" s="4"/>
      <c r="P794" s="4"/>
      <c r="Q794" s="212"/>
      <c r="R794" s="395"/>
      <c r="S794" s="4"/>
      <c r="T794" s="4"/>
      <c r="U794" s="212"/>
      <c r="V794" s="212"/>
      <c r="W794" s="212"/>
      <c r="X794" s="4"/>
      <c r="Y794" s="4"/>
      <c r="Z794" s="4"/>
      <c r="AA794" s="4"/>
      <c r="AB794" s="395"/>
      <c r="AC794" s="213"/>
      <c r="AD794" s="395"/>
      <c r="AE794" s="409"/>
      <c r="AF794" s="4"/>
      <c r="AG794" s="4"/>
      <c r="AH794" s="4"/>
      <c r="AI794" s="212"/>
      <c r="AJ794" s="4"/>
      <c r="AK794" s="4"/>
      <c r="AL794" s="4"/>
      <c r="AM794" s="4"/>
      <c r="AN794" s="4"/>
      <c r="AO794" s="4"/>
      <c r="AP794" s="4"/>
      <c r="AQ794" s="4"/>
      <c r="AR794" s="4"/>
      <c r="AS794" s="4"/>
    </row>
    <row r="795" spans="1:45" ht="12.75" customHeight="1" x14ac:dyDescent="0.25">
      <c r="A795" s="4"/>
      <c r="B795" s="4"/>
      <c r="C795" s="212"/>
      <c r="D795" s="212"/>
      <c r="E795" s="212"/>
      <c r="F795" s="212"/>
      <c r="G795" s="212"/>
      <c r="H795" s="212"/>
      <c r="I795" s="212"/>
      <c r="J795" s="212"/>
      <c r="K795" s="487"/>
      <c r="L795" s="4"/>
      <c r="M795" s="4"/>
      <c r="N795" s="4"/>
      <c r="O795" s="4"/>
      <c r="P795" s="4"/>
      <c r="Q795" s="212"/>
      <c r="R795" s="395"/>
      <c r="S795" s="4"/>
      <c r="T795" s="4"/>
      <c r="U795" s="212"/>
      <c r="V795" s="212"/>
      <c r="W795" s="212"/>
      <c r="X795" s="4"/>
      <c r="Y795" s="4"/>
      <c r="Z795" s="4"/>
      <c r="AA795" s="4"/>
      <c r="AB795" s="395"/>
      <c r="AC795" s="213"/>
      <c r="AD795" s="395"/>
      <c r="AE795" s="409"/>
      <c r="AF795" s="4"/>
      <c r="AG795" s="4"/>
      <c r="AH795" s="4"/>
      <c r="AI795" s="212"/>
      <c r="AJ795" s="4"/>
      <c r="AK795" s="4"/>
      <c r="AL795" s="4"/>
      <c r="AM795" s="4"/>
      <c r="AN795" s="4"/>
      <c r="AO795" s="4"/>
      <c r="AP795" s="4"/>
      <c r="AQ795" s="4"/>
      <c r="AR795" s="4"/>
      <c r="AS795" s="4"/>
    </row>
    <row r="796" spans="1:45" ht="12.75" customHeight="1" x14ac:dyDescent="0.25">
      <c r="A796" s="4"/>
      <c r="B796" s="4"/>
      <c r="C796" s="212"/>
      <c r="D796" s="212"/>
      <c r="E796" s="212"/>
      <c r="F796" s="212"/>
      <c r="G796" s="212"/>
      <c r="H796" s="212"/>
      <c r="I796" s="212"/>
      <c r="J796" s="212"/>
      <c r="K796" s="487"/>
      <c r="L796" s="4"/>
      <c r="M796" s="4"/>
      <c r="N796" s="4"/>
      <c r="O796" s="4"/>
      <c r="P796" s="4"/>
      <c r="Q796" s="212"/>
      <c r="R796" s="395"/>
      <c r="S796" s="4"/>
      <c r="T796" s="4"/>
      <c r="U796" s="212"/>
      <c r="V796" s="212"/>
      <c r="W796" s="212"/>
      <c r="X796" s="4"/>
      <c r="Y796" s="4"/>
      <c r="Z796" s="4"/>
      <c r="AA796" s="4"/>
      <c r="AB796" s="395"/>
      <c r="AC796" s="213"/>
      <c r="AD796" s="395"/>
      <c r="AE796" s="409"/>
      <c r="AF796" s="4"/>
      <c r="AG796" s="4"/>
      <c r="AH796" s="4"/>
      <c r="AI796" s="212"/>
      <c r="AJ796" s="4"/>
      <c r="AK796" s="4"/>
      <c r="AL796" s="4"/>
      <c r="AM796" s="4"/>
      <c r="AN796" s="4"/>
      <c r="AO796" s="4"/>
      <c r="AP796" s="4"/>
      <c r="AQ796" s="4"/>
      <c r="AR796" s="4"/>
      <c r="AS796" s="4"/>
    </row>
    <row r="797" spans="1:45" ht="12.75" customHeight="1" x14ac:dyDescent="0.25">
      <c r="A797" s="4"/>
      <c r="B797" s="4"/>
      <c r="C797" s="212"/>
      <c r="D797" s="212"/>
      <c r="E797" s="212"/>
      <c r="F797" s="212"/>
      <c r="G797" s="212"/>
      <c r="H797" s="212"/>
      <c r="I797" s="212"/>
      <c r="J797" s="212"/>
      <c r="K797" s="487"/>
      <c r="L797" s="4"/>
      <c r="M797" s="4"/>
      <c r="N797" s="4"/>
      <c r="O797" s="4"/>
      <c r="P797" s="4"/>
      <c r="Q797" s="212"/>
      <c r="R797" s="395"/>
      <c r="S797" s="4"/>
      <c r="T797" s="4"/>
      <c r="U797" s="212"/>
      <c r="V797" s="212"/>
      <c r="W797" s="212"/>
      <c r="X797" s="4"/>
      <c r="Y797" s="4"/>
      <c r="Z797" s="4"/>
      <c r="AA797" s="4"/>
      <c r="AB797" s="395"/>
      <c r="AC797" s="213"/>
      <c r="AD797" s="395"/>
      <c r="AE797" s="409"/>
      <c r="AF797" s="4"/>
      <c r="AG797" s="4"/>
      <c r="AH797" s="4"/>
      <c r="AI797" s="212"/>
      <c r="AJ797" s="4"/>
      <c r="AK797" s="4"/>
      <c r="AL797" s="4"/>
      <c r="AM797" s="4"/>
      <c r="AN797" s="4"/>
      <c r="AO797" s="4"/>
      <c r="AP797" s="4"/>
      <c r="AQ797" s="4"/>
      <c r="AR797" s="4"/>
      <c r="AS797" s="4"/>
    </row>
    <row r="798" spans="1:45" ht="12.75" customHeight="1" x14ac:dyDescent="0.25">
      <c r="A798" s="4"/>
      <c r="B798" s="4"/>
      <c r="C798" s="212"/>
      <c r="D798" s="212"/>
      <c r="E798" s="212"/>
      <c r="F798" s="212"/>
      <c r="G798" s="212"/>
      <c r="H798" s="212"/>
      <c r="I798" s="212"/>
      <c r="J798" s="212"/>
      <c r="K798" s="487"/>
      <c r="L798" s="4"/>
      <c r="M798" s="4"/>
      <c r="N798" s="4"/>
      <c r="O798" s="4"/>
      <c r="P798" s="4"/>
      <c r="Q798" s="212"/>
      <c r="R798" s="395"/>
      <c r="S798" s="4"/>
      <c r="T798" s="4"/>
      <c r="U798" s="212"/>
      <c r="V798" s="212"/>
      <c r="W798" s="212"/>
      <c r="X798" s="4"/>
      <c r="Y798" s="4"/>
      <c r="Z798" s="4"/>
      <c r="AA798" s="4"/>
      <c r="AB798" s="395"/>
      <c r="AC798" s="213"/>
      <c r="AD798" s="395"/>
      <c r="AE798" s="409"/>
      <c r="AF798" s="4"/>
      <c r="AG798" s="4"/>
      <c r="AH798" s="4"/>
      <c r="AI798" s="212"/>
      <c r="AJ798" s="4"/>
      <c r="AK798" s="4"/>
      <c r="AL798" s="4"/>
      <c r="AM798" s="4"/>
      <c r="AN798" s="4"/>
      <c r="AO798" s="4"/>
      <c r="AP798" s="4"/>
      <c r="AQ798" s="4"/>
      <c r="AR798" s="4"/>
      <c r="AS798" s="4"/>
    </row>
    <row r="799" spans="1:45" ht="12.75" customHeight="1" x14ac:dyDescent="0.25">
      <c r="A799" s="4"/>
      <c r="B799" s="4"/>
      <c r="C799" s="212"/>
      <c r="D799" s="212"/>
      <c r="E799" s="212"/>
      <c r="F799" s="212"/>
      <c r="G799" s="212"/>
      <c r="H799" s="212"/>
      <c r="I799" s="212"/>
      <c r="J799" s="212"/>
      <c r="K799" s="487"/>
      <c r="L799" s="4"/>
      <c r="M799" s="4"/>
      <c r="N799" s="4"/>
      <c r="O799" s="4"/>
      <c r="P799" s="4"/>
      <c r="Q799" s="212"/>
      <c r="R799" s="395"/>
      <c r="S799" s="4"/>
      <c r="T799" s="4"/>
      <c r="U799" s="212"/>
      <c r="V799" s="212"/>
      <c r="W799" s="212"/>
      <c r="X799" s="4"/>
      <c r="Y799" s="4"/>
      <c r="Z799" s="4"/>
      <c r="AA799" s="4"/>
      <c r="AB799" s="395"/>
      <c r="AC799" s="213"/>
      <c r="AD799" s="395"/>
      <c r="AE799" s="409"/>
      <c r="AF799" s="4"/>
      <c r="AG799" s="4"/>
      <c r="AH799" s="4"/>
      <c r="AI799" s="212"/>
      <c r="AJ799" s="4"/>
      <c r="AK799" s="4"/>
      <c r="AL799" s="4"/>
      <c r="AM799" s="4"/>
      <c r="AN799" s="4"/>
      <c r="AO799" s="4"/>
      <c r="AP799" s="4"/>
      <c r="AQ799" s="4"/>
      <c r="AR799" s="4"/>
      <c r="AS799" s="4"/>
    </row>
    <row r="800" spans="1:45" ht="12.75" customHeight="1" x14ac:dyDescent="0.25">
      <c r="A800" s="4"/>
      <c r="B800" s="4"/>
      <c r="C800" s="212"/>
      <c r="D800" s="212"/>
      <c r="E800" s="212"/>
      <c r="F800" s="212"/>
      <c r="G800" s="212"/>
      <c r="H800" s="212"/>
      <c r="I800" s="212"/>
      <c r="J800" s="212"/>
      <c r="K800" s="487"/>
      <c r="L800" s="4"/>
      <c r="M800" s="4"/>
      <c r="N800" s="4"/>
      <c r="O800" s="4"/>
      <c r="P800" s="4"/>
      <c r="Q800" s="212"/>
      <c r="R800" s="395"/>
      <c r="S800" s="4"/>
      <c r="T800" s="4"/>
      <c r="U800" s="212"/>
      <c r="V800" s="212"/>
      <c r="W800" s="212"/>
      <c r="X800" s="4"/>
      <c r="Y800" s="4"/>
      <c r="Z800" s="4"/>
      <c r="AA800" s="4"/>
      <c r="AB800" s="395"/>
      <c r="AC800" s="213"/>
      <c r="AD800" s="395"/>
      <c r="AE800" s="409"/>
      <c r="AF800" s="4"/>
      <c r="AG800" s="4"/>
      <c r="AH800" s="4"/>
      <c r="AI800" s="212"/>
      <c r="AJ800" s="4"/>
      <c r="AK800" s="4"/>
      <c r="AL800" s="4"/>
      <c r="AM800" s="4"/>
      <c r="AN800" s="4"/>
      <c r="AO800" s="4"/>
      <c r="AP800" s="4"/>
      <c r="AQ800" s="4"/>
      <c r="AR800" s="4"/>
      <c r="AS800" s="4"/>
    </row>
    <row r="801" spans="1:45" ht="12.75" customHeight="1" x14ac:dyDescent="0.25">
      <c r="A801" s="4"/>
      <c r="B801" s="4"/>
      <c r="C801" s="212"/>
      <c r="D801" s="212"/>
      <c r="E801" s="212"/>
      <c r="F801" s="212"/>
      <c r="G801" s="212"/>
      <c r="H801" s="212"/>
      <c r="I801" s="212"/>
      <c r="J801" s="212"/>
      <c r="K801" s="487"/>
      <c r="L801" s="4"/>
      <c r="M801" s="4"/>
      <c r="N801" s="4"/>
      <c r="O801" s="4"/>
      <c r="P801" s="4"/>
      <c r="Q801" s="212"/>
      <c r="R801" s="395"/>
      <c r="S801" s="4"/>
      <c r="T801" s="4"/>
      <c r="U801" s="212"/>
      <c r="V801" s="212"/>
      <c r="W801" s="212"/>
      <c r="X801" s="4"/>
      <c r="Y801" s="4"/>
      <c r="Z801" s="4"/>
      <c r="AA801" s="4"/>
      <c r="AB801" s="395"/>
      <c r="AC801" s="213"/>
      <c r="AD801" s="395"/>
      <c r="AE801" s="409"/>
      <c r="AF801" s="4"/>
      <c r="AG801" s="4"/>
      <c r="AH801" s="4"/>
      <c r="AI801" s="212"/>
      <c r="AJ801" s="4"/>
      <c r="AK801" s="4"/>
      <c r="AL801" s="4"/>
      <c r="AM801" s="4"/>
      <c r="AN801" s="4"/>
      <c r="AO801" s="4"/>
      <c r="AP801" s="4"/>
      <c r="AQ801" s="4"/>
      <c r="AR801" s="4"/>
      <c r="AS801" s="4"/>
    </row>
    <row r="802" spans="1:45" ht="12.75" customHeight="1" x14ac:dyDescent="0.25">
      <c r="A802" s="4"/>
      <c r="B802" s="4"/>
      <c r="C802" s="212"/>
      <c r="D802" s="212"/>
      <c r="E802" s="212"/>
      <c r="F802" s="212"/>
      <c r="G802" s="212"/>
      <c r="H802" s="212"/>
      <c r="I802" s="212"/>
      <c r="J802" s="212"/>
      <c r="K802" s="487"/>
      <c r="L802" s="4"/>
      <c r="M802" s="4"/>
      <c r="N802" s="4"/>
      <c r="O802" s="4"/>
      <c r="P802" s="4"/>
      <c r="Q802" s="212"/>
      <c r="R802" s="395"/>
      <c r="S802" s="4"/>
      <c r="T802" s="4"/>
      <c r="U802" s="212"/>
      <c r="V802" s="212"/>
      <c r="W802" s="212"/>
      <c r="X802" s="4"/>
      <c r="Y802" s="4"/>
      <c r="Z802" s="4"/>
      <c r="AA802" s="4"/>
      <c r="AB802" s="395"/>
      <c r="AC802" s="213"/>
      <c r="AD802" s="395"/>
      <c r="AE802" s="409"/>
      <c r="AF802" s="4"/>
      <c r="AG802" s="4"/>
      <c r="AH802" s="4"/>
      <c r="AI802" s="212"/>
      <c r="AJ802" s="4"/>
      <c r="AK802" s="4"/>
      <c r="AL802" s="4"/>
      <c r="AM802" s="4"/>
      <c r="AN802" s="4"/>
      <c r="AO802" s="4"/>
      <c r="AP802" s="4"/>
      <c r="AQ802" s="4"/>
      <c r="AR802" s="4"/>
      <c r="AS802" s="4"/>
    </row>
    <row r="803" spans="1:45" ht="12.75" customHeight="1" x14ac:dyDescent="0.25">
      <c r="A803" s="4"/>
      <c r="B803" s="4"/>
      <c r="C803" s="212"/>
      <c r="D803" s="212"/>
      <c r="E803" s="212"/>
      <c r="F803" s="212"/>
      <c r="G803" s="212"/>
      <c r="H803" s="212"/>
      <c r="I803" s="212"/>
      <c r="J803" s="212"/>
      <c r="K803" s="487"/>
      <c r="L803" s="4"/>
      <c r="M803" s="4"/>
      <c r="N803" s="4"/>
      <c r="O803" s="4"/>
      <c r="P803" s="4"/>
      <c r="Q803" s="212"/>
      <c r="R803" s="395"/>
      <c r="S803" s="4"/>
      <c r="T803" s="4"/>
      <c r="U803" s="212"/>
      <c r="V803" s="212"/>
      <c r="W803" s="212"/>
      <c r="X803" s="4"/>
      <c r="Y803" s="4"/>
      <c r="Z803" s="4"/>
      <c r="AA803" s="4"/>
      <c r="AB803" s="395"/>
      <c r="AC803" s="213"/>
      <c r="AD803" s="395"/>
      <c r="AE803" s="409"/>
      <c r="AF803" s="4"/>
      <c r="AG803" s="4"/>
      <c r="AH803" s="4"/>
      <c r="AI803" s="212"/>
      <c r="AJ803" s="4"/>
      <c r="AK803" s="4"/>
      <c r="AL803" s="4"/>
      <c r="AM803" s="4"/>
      <c r="AN803" s="4"/>
      <c r="AO803" s="4"/>
      <c r="AP803" s="4"/>
      <c r="AQ803" s="4"/>
      <c r="AR803" s="4"/>
      <c r="AS803" s="4"/>
    </row>
    <row r="804" spans="1:45" ht="12.75" customHeight="1" x14ac:dyDescent="0.25">
      <c r="A804" s="4"/>
      <c r="B804" s="4"/>
      <c r="C804" s="212"/>
      <c r="D804" s="212"/>
      <c r="E804" s="212"/>
      <c r="F804" s="212"/>
      <c r="G804" s="212"/>
      <c r="H804" s="212"/>
      <c r="I804" s="212"/>
      <c r="J804" s="212"/>
      <c r="K804" s="487"/>
      <c r="L804" s="4"/>
      <c r="M804" s="4"/>
      <c r="N804" s="4"/>
      <c r="O804" s="4"/>
      <c r="P804" s="4"/>
      <c r="Q804" s="212"/>
      <c r="R804" s="395"/>
      <c r="S804" s="4"/>
      <c r="T804" s="4"/>
      <c r="U804" s="212"/>
      <c r="V804" s="212"/>
      <c r="W804" s="212"/>
      <c r="X804" s="4"/>
      <c r="Y804" s="4"/>
      <c r="Z804" s="4"/>
      <c r="AA804" s="4"/>
      <c r="AB804" s="395"/>
      <c r="AC804" s="213"/>
      <c r="AD804" s="395"/>
      <c r="AE804" s="409"/>
      <c r="AF804" s="4"/>
      <c r="AG804" s="4"/>
      <c r="AH804" s="4"/>
      <c r="AI804" s="212"/>
      <c r="AJ804" s="4"/>
      <c r="AK804" s="4"/>
      <c r="AL804" s="4"/>
      <c r="AM804" s="4"/>
      <c r="AN804" s="4"/>
      <c r="AO804" s="4"/>
      <c r="AP804" s="4"/>
      <c r="AQ804" s="4"/>
      <c r="AR804" s="4"/>
      <c r="AS804" s="4"/>
    </row>
    <row r="805" spans="1:45" ht="12.75" customHeight="1" x14ac:dyDescent="0.25">
      <c r="A805" s="4"/>
      <c r="B805" s="4"/>
      <c r="C805" s="212"/>
      <c r="D805" s="212"/>
      <c r="E805" s="212"/>
      <c r="F805" s="212"/>
      <c r="G805" s="212"/>
      <c r="H805" s="212"/>
      <c r="I805" s="212"/>
      <c r="J805" s="212"/>
      <c r="K805" s="487"/>
      <c r="L805" s="4"/>
      <c r="M805" s="4"/>
      <c r="N805" s="4"/>
      <c r="O805" s="4"/>
      <c r="P805" s="4"/>
      <c r="Q805" s="212"/>
      <c r="R805" s="395"/>
      <c r="S805" s="4"/>
      <c r="T805" s="4"/>
      <c r="U805" s="212"/>
      <c r="V805" s="212"/>
      <c r="W805" s="212"/>
      <c r="X805" s="4"/>
      <c r="Y805" s="4"/>
      <c r="Z805" s="4"/>
      <c r="AA805" s="4"/>
      <c r="AB805" s="395"/>
      <c r="AC805" s="213"/>
      <c r="AD805" s="395"/>
      <c r="AE805" s="409"/>
      <c r="AF805" s="4"/>
      <c r="AG805" s="4"/>
      <c r="AH805" s="4"/>
      <c r="AI805" s="212"/>
      <c r="AJ805" s="4"/>
      <c r="AK805" s="4"/>
      <c r="AL805" s="4"/>
      <c r="AM805" s="4"/>
      <c r="AN805" s="4"/>
      <c r="AO805" s="4"/>
      <c r="AP805" s="4"/>
      <c r="AQ805" s="4"/>
      <c r="AR805" s="4"/>
      <c r="AS805" s="4"/>
    </row>
    <row r="806" spans="1:45" ht="12.75" customHeight="1" x14ac:dyDescent="0.25">
      <c r="A806" s="4"/>
      <c r="B806" s="4"/>
      <c r="C806" s="212"/>
      <c r="D806" s="212"/>
      <c r="E806" s="212"/>
      <c r="F806" s="212"/>
      <c r="G806" s="212"/>
      <c r="H806" s="212"/>
      <c r="I806" s="212"/>
      <c r="J806" s="212"/>
      <c r="K806" s="487"/>
      <c r="L806" s="4"/>
      <c r="M806" s="4"/>
      <c r="N806" s="4"/>
      <c r="O806" s="4"/>
      <c r="P806" s="4"/>
      <c r="Q806" s="212"/>
      <c r="R806" s="395"/>
      <c r="S806" s="4"/>
      <c r="T806" s="4"/>
      <c r="U806" s="212"/>
      <c r="V806" s="212"/>
      <c r="W806" s="212"/>
      <c r="X806" s="4"/>
      <c r="Y806" s="4"/>
      <c r="Z806" s="4"/>
      <c r="AA806" s="4"/>
      <c r="AB806" s="395"/>
      <c r="AC806" s="213"/>
      <c r="AD806" s="395"/>
      <c r="AE806" s="409"/>
      <c r="AF806" s="4"/>
      <c r="AG806" s="4"/>
      <c r="AH806" s="4"/>
      <c r="AI806" s="212"/>
      <c r="AJ806" s="4"/>
      <c r="AK806" s="4"/>
      <c r="AL806" s="4"/>
      <c r="AM806" s="4"/>
      <c r="AN806" s="4"/>
      <c r="AO806" s="4"/>
      <c r="AP806" s="4"/>
      <c r="AQ806" s="4"/>
      <c r="AR806" s="4"/>
      <c r="AS806" s="4"/>
    </row>
    <row r="807" spans="1:45" ht="12.75" customHeight="1" x14ac:dyDescent="0.25">
      <c r="A807" s="4"/>
      <c r="B807" s="4"/>
      <c r="C807" s="212"/>
      <c r="D807" s="212"/>
      <c r="E807" s="212"/>
      <c r="F807" s="212"/>
      <c r="G807" s="212"/>
      <c r="H807" s="212"/>
      <c r="I807" s="212"/>
      <c r="J807" s="212"/>
      <c r="K807" s="487"/>
      <c r="L807" s="4"/>
      <c r="M807" s="4"/>
      <c r="N807" s="4"/>
      <c r="O807" s="4"/>
      <c r="P807" s="4"/>
      <c r="Q807" s="212"/>
      <c r="R807" s="395"/>
      <c r="S807" s="4"/>
      <c r="T807" s="4"/>
      <c r="U807" s="212"/>
      <c r="V807" s="212"/>
      <c r="W807" s="212"/>
      <c r="X807" s="4"/>
      <c r="Y807" s="4"/>
      <c r="Z807" s="4"/>
      <c r="AA807" s="4"/>
      <c r="AB807" s="395"/>
      <c r="AC807" s="213"/>
      <c r="AD807" s="395"/>
      <c r="AE807" s="409"/>
      <c r="AF807" s="4"/>
      <c r="AG807" s="4"/>
      <c r="AH807" s="4"/>
      <c r="AI807" s="212"/>
      <c r="AJ807" s="4"/>
      <c r="AK807" s="4"/>
      <c r="AL807" s="4"/>
      <c r="AM807" s="4"/>
      <c r="AN807" s="4"/>
      <c r="AO807" s="4"/>
      <c r="AP807" s="4"/>
      <c r="AQ807" s="4"/>
      <c r="AR807" s="4"/>
      <c r="AS807" s="4"/>
    </row>
    <row r="808" spans="1:45" ht="12.75" customHeight="1" x14ac:dyDescent="0.25">
      <c r="A808" s="4"/>
      <c r="B808" s="4"/>
      <c r="C808" s="212"/>
      <c r="D808" s="212"/>
      <c r="E808" s="212"/>
      <c r="F808" s="212"/>
      <c r="G808" s="212"/>
      <c r="H808" s="212"/>
      <c r="I808" s="212"/>
      <c r="J808" s="212"/>
      <c r="K808" s="487"/>
      <c r="L808" s="4"/>
      <c r="M808" s="4"/>
      <c r="N808" s="4"/>
      <c r="O808" s="4"/>
      <c r="P808" s="4"/>
      <c r="Q808" s="212"/>
      <c r="R808" s="395"/>
      <c r="S808" s="4"/>
      <c r="T808" s="4"/>
      <c r="U808" s="212"/>
      <c r="V808" s="212"/>
      <c r="W808" s="212"/>
      <c r="X808" s="4"/>
      <c r="Y808" s="4"/>
      <c r="Z808" s="4"/>
      <c r="AA808" s="4"/>
      <c r="AB808" s="395"/>
      <c r="AC808" s="213"/>
      <c r="AD808" s="395"/>
      <c r="AE808" s="409"/>
      <c r="AF808" s="4"/>
      <c r="AG808" s="4"/>
      <c r="AH808" s="4"/>
      <c r="AI808" s="212"/>
      <c r="AJ808" s="4"/>
      <c r="AK808" s="4"/>
      <c r="AL808" s="4"/>
      <c r="AM808" s="4"/>
      <c r="AN808" s="4"/>
      <c r="AO808" s="4"/>
      <c r="AP808" s="4"/>
      <c r="AQ808" s="4"/>
      <c r="AR808" s="4"/>
      <c r="AS808" s="4"/>
    </row>
    <row r="809" spans="1:45" ht="12.75" customHeight="1" x14ac:dyDescent="0.25">
      <c r="A809" s="4"/>
      <c r="B809" s="4"/>
      <c r="C809" s="212"/>
      <c r="D809" s="212"/>
      <c r="E809" s="212"/>
      <c r="F809" s="212"/>
      <c r="G809" s="212"/>
      <c r="H809" s="212"/>
      <c r="I809" s="212"/>
      <c r="J809" s="212"/>
      <c r="K809" s="487"/>
      <c r="L809" s="4"/>
      <c r="M809" s="4"/>
      <c r="N809" s="4"/>
      <c r="O809" s="4"/>
      <c r="P809" s="4"/>
      <c r="Q809" s="212"/>
      <c r="R809" s="395"/>
      <c r="S809" s="4"/>
      <c r="T809" s="4"/>
      <c r="U809" s="212"/>
      <c r="V809" s="212"/>
      <c r="W809" s="212"/>
      <c r="X809" s="4"/>
      <c r="Y809" s="4"/>
      <c r="Z809" s="4"/>
      <c r="AA809" s="4"/>
      <c r="AB809" s="395"/>
      <c r="AC809" s="213"/>
      <c r="AD809" s="395"/>
      <c r="AE809" s="409"/>
      <c r="AF809" s="4"/>
      <c r="AG809" s="4"/>
      <c r="AH809" s="4"/>
      <c r="AI809" s="212"/>
      <c r="AJ809" s="4"/>
      <c r="AK809" s="4"/>
      <c r="AL809" s="4"/>
      <c r="AM809" s="4"/>
      <c r="AN809" s="4"/>
      <c r="AO809" s="4"/>
      <c r="AP809" s="4"/>
      <c r="AQ809" s="4"/>
      <c r="AR809" s="4"/>
      <c r="AS809" s="4"/>
    </row>
    <row r="810" spans="1:45" ht="12.75" customHeight="1" x14ac:dyDescent="0.25">
      <c r="A810" s="4"/>
      <c r="B810" s="4"/>
      <c r="C810" s="212"/>
      <c r="D810" s="212"/>
      <c r="E810" s="212"/>
      <c r="F810" s="212"/>
      <c r="G810" s="212"/>
      <c r="H810" s="212"/>
      <c r="I810" s="212"/>
      <c r="J810" s="212"/>
      <c r="K810" s="487"/>
      <c r="L810" s="4"/>
      <c r="M810" s="4"/>
      <c r="N810" s="4"/>
      <c r="O810" s="4"/>
      <c r="P810" s="4"/>
      <c r="Q810" s="212"/>
      <c r="R810" s="395"/>
      <c r="S810" s="4"/>
      <c r="T810" s="4"/>
      <c r="U810" s="212"/>
      <c r="V810" s="212"/>
      <c r="W810" s="212"/>
      <c r="X810" s="4"/>
      <c r="Y810" s="4"/>
      <c r="Z810" s="4"/>
      <c r="AA810" s="4"/>
      <c r="AB810" s="395"/>
      <c r="AC810" s="213"/>
      <c r="AD810" s="395"/>
      <c r="AE810" s="409"/>
      <c r="AF810" s="4"/>
      <c r="AG810" s="4"/>
      <c r="AH810" s="4"/>
      <c r="AI810" s="212"/>
      <c r="AJ810" s="4"/>
      <c r="AK810" s="4"/>
      <c r="AL810" s="4"/>
      <c r="AM810" s="4"/>
      <c r="AN810" s="4"/>
      <c r="AO810" s="4"/>
      <c r="AP810" s="4"/>
      <c r="AQ810" s="4"/>
      <c r="AR810" s="4"/>
      <c r="AS810" s="4"/>
    </row>
    <row r="811" spans="1:45" ht="12.75" customHeight="1" x14ac:dyDescent="0.25">
      <c r="A811" s="4"/>
      <c r="B811" s="4"/>
      <c r="C811" s="212"/>
      <c r="D811" s="212"/>
      <c r="E811" s="212"/>
      <c r="F811" s="212"/>
      <c r="G811" s="212"/>
      <c r="H811" s="212"/>
      <c r="I811" s="212"/>
      <c r="J811" s="212"/>
      <c r="K811" s="487"/>
      <c r="L811" s="4"/>
      <c r="M811" s="4"/>
      <c r="N811" s="4"/>
      <c r="O811" s="4"/>
      <c r="P811" s="4"/>
      <c r="Q811" s="212"/>
      <c r="R811" s="395"/>
      <c r="S811" s="4"/>
      <c r="T811" s="4"/>
      <c r="U811" s="212"/>
      <c r="V811" s="212"/>
      <c r="W811" s="212"/>
      <c r="X811" s="4"/>
      <c r="Y811" s="4"/>
      <c r="Z811" s="4"/>
      <c r="AA811" s="4"/>
      <c r="AB811" s="395"/>
      <c r="AC811" s="213"/>
      <c r="AD811" s="395"/>
      <c r="AE811" s="409"/>
      <c r="AF811" s="4"/>
      <c r="AG811" s="4"/>
      <c r="AH811" s="4"/>
      <c r="AI811" s="212"/>
      <c r="AJ811" s="4"/>
      <c r="AK811" s="4"/>
      <c r="AL811" s="4"/>
      <c r="AM811" s="4"/>
      <c r="AN811" s="4"/>
      <c r="AO811" s="4"/>
      <c r="AP811" s="4"/>
      <c r="AQ811" s="4"/>
      <c r="AR811" s="4"/>
      <c r="AS811" s="4"/>
    </row>
    <row r="812" spans="1:45" ht="12.75" customHeight="1" x14ac:dyDescent="0.25">
      <c r="A812" s="4"/>
      <c r="B812" s="4"/>
      <c r="C812" s="212"/>
      <c r="D812" s="212"/>
      <c r="E812" s="212"/>
      <c r="F812" s="212"/>
      <c r="G812" s="212"/>
      <c r="H812" s="212"/>
      <c r="I812" s="212"/>
      <c r="J812" s="212"/>
      <c r="K812" s="487"/>
      <c r="L812" s="4"/>
      <c r="M812" s="4"/>
      <c r="N812" s="4"/>
      <c r="O812" s="4"/>
      <c r="P812" s="4"/>
      <c r="Q812" s="212"/>
      <c r="R812" s="395"/>
      <c r="S812" s="4"/>
      <c r="T812" s="4"/>
      <c r="U812" s="212"/>
      <c r="V812" s="212"/>
      <c r="W812" s="212"/>
      <c r="X812" s="4"/>
      <c r="Y812" s="4"/>
      <c r="Z812" s="4"/>
      <c r="AA812" s="4"/>
      <c r="AB812" s="395"/>
      <c r="AC812" s="213"/>
      <c r="AD812" s="395"/>
      <c r="AE812" s="409"/>
      <c r="AF812" s="4"/>
      <c r="AG812" s="4"/>
      <c r="AH812" s="4"/>
      <c r="AI812" s="212"/>
      <c r="AJ812" s="4"/>
      <c r="AK812" s="4"/>
      <c r="AL812" s="4"/>
      <c r="AM812" s="4"/>
      <c r="AN812" s="4"/>
      <c r="AO812" s="4"/>
      <c r="AP812" s="4"/>
      <c r="AQ812" s="4"/>
      <c r="AR812" s="4"/>
      <c r="AS812" s="4"/>
    </row>
    <row r="813" spans="1:45" ht="12.75" customHeight="1" x14ac:dyDescent="0.25">
      <c r="A813" s="4"/>
      <c r="B813" s="4"/>
      <c r="C813" s="212"/>
      <c r="D813" s="212"/>
      <c r="E813" s="212"/>
      <c r="F813" s="212"/>
      <c r="G813" s="212"/>
      <c r="H813" s="212"/>
      <c r="I813" s="212"/>
      <c r="J813" s="212"/>
      <c r="K813" s="487"/>
      <c r="L813" s="4"/>
      <c r="M813" s="4"/>
      <c r="N813" s="4"/>
      <c r="O813" s="4"/>
      <c r="P813" s="4"/>
      <c r="Q813" s="212"/>
      <c r="R813" s="395"/>
      <c r="S813" s="4"/>
      <c r="T813" s="4"/>
      <c r="U813" s="212"/>
      <c r="V813" s="212"/>
      <c r="W813" s="212"/>
      <c r="X813" s="4"/>
      <c r="Y813" s="4"/>
      <c r="Z813" s="4"/>
      <c r="AA813" s="4"/>
      <c r="AB813" s="395"/>
      <c r="AC813" s="213"/>
      <c r="AD813" s="395"/>
      <c r="AE813" s="409"/>
      <c r="AF813" s="4"/>
      <c r="AG813" s="4"/>
      <c r="AH813" s="4"/>
      <c r="AI813" s="212"/>
      <c r="AJ813" s="4"/>
      <c r="AK813" s="4"/>
      <c r="AL813" s="4"/>
      <c r="AM813" s="4"/>
      <c r="AN813" s="4"/>
      <c r="AO813" s="4"/>
      <c r="AP813" s="4"/>
      <c r="AQ813" s="4"/>
      <c r="AR813" s="4"/>
      <c r="AS813" s="4"/>
    </row>
    <row r="814" spans="1:45" ht="12.75" customHeight="1" x14ac:dyDescent="0.25">
      <c r="A814" s="4"/>
      <c r="B814" s="4"/>
      <c r="C814" s="212"/>
      <c r="D814" s="212"/>
      <c r="E814" s="212"/>
      <c r="F814" s="212"/>
      <c r="G814" s="212"/>
      <c r="H814" s="212"/>
      <c r="I814" s="212"/>
      <c r="J814" s="212"/>
      <c r="K814" s="487"/>
      <c r="L814" s="4"/>
      <c r="M814" s="4"/>
      <c r="N814" s="4"/>
      <c r="O814" s="4"/>
      <c r="P814" s="4"/>
      <c r="Q814" s="212"/>
      <c r="R814" s="395"/>
      <c r="S814" s="4"/>
      <c r="T814" s="4"/>
      <c r="U814" s="212"/>
      <c r="V814" s="212"/>
      <c r="W814" s="212"/>
      <c r="X814" s="4"/>
      <c r="Y814" s="4"/>
      <c r="Z814" s="4"/>
      <c r="AA814" s="4"/>
      <c r="AB814" s="395"/>
      <c r="AC814" s="213"/>
      <c r="AD814" s="395"/>
      <c r="AE814" s="409"/>
      <c r="AF814" s="4"/>
      <c r="AG814" s="4"/>
      <c r="AH814" s="4"/>
      <c r="AI814" s="212"/>
      <c r="AJ814" s="4"/>
      <c r="AK814" s="4"/>
      <c r="AL814" s="4"/>
      <c r="AM814" s="4"/>
      <c r="AN814" s="4"/>
      <c r="AO814" s="4"/>
      <c r="AP814" s="4"/>
      <c r="AQ814" s="4"/>
      <c r="AR814" s="4"/>
      <c r="AS814" s="4"/>
    </row>
    <row r="815" spans="1:45" ht="12.75" customHeight="1" x14ac:dyDescent="0.25">
      <c r="A815" s="4"/>
      <c r="B815" s="4"/>
      <c r="C815" s="212"/>
      <c r="D815" s="212"/>
      <c r="E815" s="212"/>
      <c r="F815" s="212"/>
      <c r="G815" s="212"/>
      <c r="H815" s="212"/>
      <c r="I815" s="212"/>
      <c r="J815" s="212"/>
      <c r="K815" s="487"/>
      <c r="L815" s="4"/>
      <c r="M815" s="4"/>
      <c r="N815" s="4"/>
      <c r="O815" s="4"/>
      <c r="P815" s="4"/>
      <c r="Q815" s="212"/>
      <c r="R815" s="395"/>
      <c r="S815" s="4"/>
      <c r="T815" s="4"/>
      <c r="U815" s="212"/>
      <c r="V815" s="212"/>
      <c r="W815" s="212"/>
      <c r="X815" s="4"/>
      <c r="Y815" s="4"/>
      <c r="Z815" s="4"/>
      <c r="AA815" s="4"/>
      <c r="AB815" s="395"/>
      <c r="AC815" s="213"/>
      <c r="AD815" s="395"/>
      <c r="AE815" s="409"/>
      <c r="AF815" s="4"/>
      <c r="AG815" s="4"/>
      <c r="AH815" s="4"/>
      <c r="AI815" s="212"/>
      <c r="AJ815" s="4"/>
      <c r="AK815" s="4"/>
      <c r="AL815" s="4"/>
      <c r="AM815" s="4"/>
      <c r="AN815" s="4"/>
      <c r="AO815" s="4"/>
      <c r="AP815" s="4"/>
      <c r="AQ815" s="4"/>
      <c r="AR815" s="4"/>
      <c r="AS815" s="4"/>
    </row>
    <row r="816" spans="1:45" ht="12.75" customHeight="1" x14ac:dyDescent="0.25">
      <c r="A816" s="4"/>
      <c r="B816" s="4"/>
      <c r="C816" s="212"/>
      <c r="D816" s="212"/>
      <c r="E816" s="212"/>
      <c r="F816" s="212"/>
      <c r="G816" s="212"/>
      <c r="H816" s="212"/>
      <c r="I816" s="212"/>
      <c r="J816" s="212"/>
      <c r="K816" s="487"/>
      <c r="L816" s="4"/>
      <c r="M816" s="4"/>
      <c r="N816" s="4"/>
      <c r="O816" s="4"/>
      <c r="P816" s="4"/>
      <c r="Q816" s="212"/>
      <c r="R816" s="395"/>
      <c r="S816" s="4"/>
      <c r="T816" s="4"/>
      <c r="U816" s="212"/>
      <c r="V816" s="212"/>
      <c r="W816" s="212"/>
      <c r="X816" s="4"/>
      <c r="Y816" s="4"/>
      <c r="Z816" s="4"/>
      <c r="AA816" s="4"/>
      <c r="AB816" s="395"/>
      <c r="AC816" s="213"/>
      <c r="AD816" s="395"/>
      <c r="AE816" s="409"/>
      <c r="AF816" s="4"/>
      <c r="AG816" s="4"/>
      <c r="AH816" s="4"/>
      <c r="AI816" s="212"/>
      <c r="AJ816" s="4"/>
      <c r="AK816" s="4"/>
      <c r="AL816" s="4"/>
      <c r="AM816" s="4"/>
      <c r="AN816" s="4"/>
      <c r="AO816" s="4"/>
      <c r="AP816" s="4"/>
      <c r="AQ816" s="4"/>
      <c r="AR816" s="4"/>
      <c r="AS816" s="4"/>
    </row>
    <row r="817" spans="1:45" ht="12.75" customHeight="1" x14ac:dyDescent="0.25">
      <c r="A817" s="4"/>
      <c r="B817" s="4"/>
      <c r="C817" s="212"/>
      <c r="D817" s="212"/>
      <c r="E817" s="212"/>
      <c r="F817" s="212"/>
      <c r="G817" s="212"/>
      <c r="H817" s="212"/>
      <c r="I817" s="212"/>
      <c r="J817" s="212"/>
      <c r="K817" s="487"/>
      <c r="L817" s="4"/>
      <c r="M817" s="4"/>
      <c r="N817" s="4"/>
      <c r="O817" s="4"/>
      <c r="P817" s="4"/>
      <c r="Q817" s="212"/>
      <c r="R817" s="395"/>
      <c r="S817" s="4"/>
      <c r="T817" s="4"/>
      <c r="U817" s="212"/>
      <c r="V817" s="212"/>
      <c r="W817" s="212"/>
      <c r="X817" s="4"/>
      <c r="Y817" s="4"/>
      <c r="Z817" s="4"/>
      <c r="AA817" s="4"/>
      <c r="AB817" s="395"/>
      <c r="AC817" s="213"/>
      <c r="AD817" s="395"/>
      <c r="AE817" s="409"/>
      <c r="AF817" s="4"/>
      <c r="AG817" s="4"/>
      <c r="AH817" s="4"/>
      <c r="AI817" s="212"/>
      <c r="AJ817" s="4"/>
      <c r="AK817" s="4"/>
      <c r="AL817" s="4"/>
      <c r="AM817" s="4"/>
      <c r="AN817" s="4"/>
      <c r="AO817" s="4"/>
      <c r="AP817" s="4"/>
      <c r="AQ817" s="4"/>
      <c r="AR817" s="4"/>
      <c r="AS817" s="4"/>
    </row>
    <row r="818" spans="1:45" ht="12.75" customHeight="1" x14ac:dyDescent="0.25">
      <c r="A818" s="4"/>
      <c r="B818" s="4"/>
      <c r="C818" s="212"/>
      <c r="D818" s="212"/>
      <c r="E818" s="212"/>
      <c r="F818" s="212"/>
      <c r="G818" s="212"/>
      <c r="H818" s="212"/>
      <c r="I818" s="212"/>
      <c r="J818" s="212"/>
      <c r="K818" s="487"/>
      <c r="L818" s="4"/>
      <c r="M818" s="4"/>
      <c r="N818" s="4"/>
      <c r="O818" s="4"/>
      <c r="P818" s="4"/>
      <c r="Q818" s="212"/>
      <c r="R818" s="395"/>
      <c r="S818" s="4"/>
      <c r="T818" s="4"/>
      <c r="U818" s="212"/>
      <c r="V818" s="212"/>
      <c r="W818" s="212"/>
      <c r="X818" s="4"/>
      <c r="Y818" s="4"/>
      <c r="Z818" s="4"/>
      <c r="AA818" s="4"/>
      <c r="AB818" s="395"/>
      <c r="AC818" s="213"/>
      <c r="AD818" s="395"/>
      <c r="AE818" s="409"/>
      <c r="AF818" s="4"/>
      <c r="AG818" s="4"/>
      <c r="AH818" s="4"/>
      <c r="AI818" s="212"/>
      <c r="AJ818" s="4"/>
      <c r="AK818" s="4"/>
      <c r="AL818" s="4"/>
      <c r="AM818" s="4"/>
      <c r="AN818" s="4"/>
      <c r="AO818" s="4"/>
      <c r="AP818" s="4"/>
      <c r="AQ818" s="4"/>
      <c r="AR818" s="4"/>
      <c r="AS818" s="4"/>
    </row>
    <row r="819" spans="1:45" ht="12.75" customHeight="1" x14ac:dyDescent="0.25">
      <c r="A819" s="4"/>
      <c r="B819" s="4"/>
      <c r="C819" s="212"/>
      <c r="D819" s="212"/>
      <c r="E819" s="212"/>
      <c r="F819" s="212"/>
      <c r="G819" s="212"/>
      <c r="H819" s="212"/>
      <c r="I819" s="212"/>
      <c r="J819" s="212"/>
      <c r="K819" s="487"/>
      <c r="L819" s="4"/>
      <c r="M819" s="4"/>
      <c r="N819" s="4"/>
      <c r="O819" s="4"/>
      <c r="P819" s="4"/>
      <c r="Q819" s="212"/>
      <c r="R819" s="395"/>
      <c r="S819" s="4"/>
      <c r="T819" s="4"/>
      <c r="U819" s="212"/>
      <c r="V819" s="212"/>
      <c r="W819" s="212"/>
      <c r="X819" s="4"/>
      <c r="Y819" s="4"/>
      <c r="Z819" s="4"/>
      <c r="AA819" s="4"/>
      <c r="AB819" s="395"/>
      <c r="AC819" s="213"/>
      <c r="AD819" s="395"/>
      <c r="AE819" s="409"/>
      <c r="AF819" s="4"/>
      <c r="AG819" s="4"/>
      <c r="AH819" s="4"/>
      <c r="AI819" s="212"/>
      <c r="AJ819" s="4"/>
      <c r="AK819" s="4"/>
      <c r="AL819" s="4"/>
      <c r="AM819" s="4"/>
      <c r="AN819" s="4"/>
      <c r="AO819" s="4"/>
      <c r="AP819" s="4"/>
      <c r="AQ819" s="4"/>
      <c r="AR819" s="4"/>
      <c r="AS819" s="4"/>
    </row>
    <row r="820" spans="1:45" ht="12.75" customHeight="1" x14ac:dyDescent="0.25">
      <c r="A820" s="4"/>
      <c r="B820" s="4"/>
      <c r="C820" s="212"/>
      <c r="D820" s="212"/>
      <c r="E820" s="212"/>
      <c r="F820" s="212"/>
      <c r="G820" s="212"/>
      <c r="H820" s="212"/>
      <c r="I820" s="212"/>
      <c r="J820" s="212"/>
      <c r="K820" s="487"/>
      <c r="L820" s="4"/>
      <c r="M820" s="4"/>
      <c r="N820" s="4"/>
      <c r="O820" s="4"/>
      <c r="P820" s="4"/>
      <c r="Q820" s="212"/>
      <c r="R820" s="395"/>
      <c r="S820" s="4"/>
      <c r="T820" s="4"/>
      <c r="U820" s="212"/>
      <c r="V820" s="212"/>
      <c r="W820" s="212"/>
      <c r="X820" s="4"/>
      <c r="Y820" s="4"/>
      <c r="Z820" s="4"/>
      <c r="AA820" s="4"/>
      <c r="AB820" s="395"/>
      <c r="AC820" s="213"/>
      <c r="AD820" s="395"/>
      <c r="AE820" s="409"/>
      <c r="AF820" s="4"/>
      <c r="AG820" s="4"/>
      <c r="AH820" s="4"/>
      <c r="AI820" s="212"/>
      <c r="AJ820" s="4"/>
      <c r="AK820" s="4"/>
      <c r="AL820" s="4"/>
      <c r="AM820" s="4"/>
      <c r="AN820" s="4"/>
      <c r="AO820" s="4"/>
      <c r="AP820" s="4"/>
      <c r="AQ820" s="4"/>
      <c r="AR820" s="4"/>
      <c r="AS820" s="4"/>
    </row>
    <row r="821" spans="1:45" ht="12.75" customHeight="1" x14ac:dyDescent="0.25">
      <c r="A821" s="4"/>
      <c r="B821" s="4"/>
      <c r="C821" s="212"/>
      <c r="D821" s="212"/>
      <c r="E821" s="212"/>
      <c r="F821" s="212"/>
      <c r="G821" s="212"/>
      <c r="H821" s="212"/>
      <c r="I821" s="212"/>
      <c r="J821" s="212"/>
      <c r="K821" s="487"/>
      <c r="L821" s="4"/>
      <c r="M821" s="4"/>
      <c r="N821" s="4"/>
      <c r="O821" s="4"/>
      <c r="P821" s="4"/>
      <c r="Q821" s="212"/>
      <c r="R821" s="395"/>
      <c r="S821" s="4"/>
      <c r="T821" s="4"/>
      <c r="U821" s="212"/>
      <c r="V821" s="212"/>
      <c r="W821" s="212"/>
      <c r="X821" s="4"/>
      <c r="Y821" s="4"/>
      <c r="Z821" s="4"/>
      <c r="AA821" s="4"/>
      <c r="AB821" s="395"/>
      <c r="AC821" s="213"/>
      <c r="AD821" s="395"/>
      <c r="AE821" s="409"/>
      <c r="AF821" s="4"/>
      <c r="AG821" s="4"/>
      <c r="AH821" s="4"/>
      <c r="AI821" s="212"/>
      <c r="AJ821" s="4"/>
      <c r="AK821" s="4"/>
      <c r="AL821" s="4"/>
      <c r="AM821" s="4"/>
      <c r="AN821" s="4"/>
      <c r="AO821" s="4"/>
      <c r="AP821" s="4"/>
      <c r="AQ821" s="4"/>
      <c r="AR821" s="4"/>
      <c r="AS821" s="4"/>
    </row>
    <row r="822" spans="1:45" ht="12.75" customHeight="1" x14ac:dyDescent="0.25">
      <c r="A822" s="4"/>
      <c r="B822" s="4"/>
      <c r="C822" s="212"/>
      <c r="D822" s="212"/>
      <c r="E822" s="212"/>
      <c r="F822" s="212"/>
      <c r="G822" s="212"/>
      <c r="H822" s="212"/>
      <c r="I822" s="212"/>
      <c r="J822" s="212"/>
      <c r="K822" s="487"/>
      <c r="L822" s="4"/>
      <c r="M822" s="4"/>
      <c r="N822" s="4"/>
      <c r="O822" s="4"/>
      <c r="P822" s="4"/>
      <c r="Q822" s="212"/>
      <c r="R822" s="395"/>
      <c r="S822" s="4"/>
      <c r="T822" s="4"/>
      <c r="U822" s="212"/>
      <c r="V822" s="212"/>
      <c r="W822" s="212"/>
      <c r="X822" s="4"/>
      <c r="Y822" s="4"/>
      <c r="Z822" s="4"/>
      <c r="AA822" s="4"/>
      <c r="AB822" s="395"/>
      <c r="AC822" s="213"/>
      <c r="AD822" s="395"/>
      <c r="AE822" s="409"/>
      <c r="AF822" s="4"/>
      <c r="AG822" s="4"/>
      <c r="AH822" s="4"/>
      <c r="AI822" s="212"/>
      <c r="AJ822" s="4"/>
      <c r="AK822" s="4"/>
      <c r="AL822" s="4"/>
      <c r="AM822" s="4"/>
      <c r="AN822" s="4"/>
      <c r="AO822" s="4"/>
      <c r="AP822" s="4"/>
      <c r="AQ822" s="4"/>
      <c r="AR822" s="4"/>
      <c r="AS822" s="4"/>
    </row>
    <row r="823" spans="1:45" ht="12.75" customHeight="1" x14ac:dyDescent="0.25">
      <c r="A823" s="4"/>
      <c r="B823" s="4"/>
      <c r="C823" s="212"/>
      <c r="D823" s="212"/>
      <c r="E823" s="212"/>
      <c r="F823" s="212"/>
      <c r="G823" s="212"/>
      <c r="H823" s="212"/>
      <c r="I823" s="212"/>
      <c r="J823" s="212"/>
      <c r="K823" s="487"/>
      <c r="L823" s="4"/>
      <c r="M823" s="4"/>
      <c r="N823" s="4"/>
      <c r="O823" s="4"/>
      <c r="P823" s="4"/>
      <c r="Q823" s="212"/>
      <c r="R823" s="395"/>
      <c r="S823" s="4"/>
      <c r="T823" s="4"/>
      <c r="U823" s="212"/>
      <c r="V823" s="212"/>
      <c r="W823" s="212"/>
      <c r="X823" s="4"/>
      <c r="Y823" s="4"/>
      <c r="Z823" s="4"/>
      <c r="AA823" s="4"/>
      <c r="AB823" s="395"/>
      <c r="AC823" s="213"/>
      <c r="AD823" s="395"/>
      <c r="AE823" s="409"/>
      <c r="AF823" s="4"/>
      <c r="AG823" s="4"/>
      <c r="AH823" s="4"/>
      <c r="AI823" s="212"/>
      <c r="AJ823" s="4"/>
      <c r="AK823" s="4"/>
      <c r="AL823" s="4"/>
      <c r="AM823" s="4"/>
      <c r="AN823" s="4"/>
      <c r="AO823" s="4"/>
      <c r="AP823" s="4"/>
      <c r="AQ823" s="4"/>
      <c r="AR823" s="4"/>
      <c r="AS823" s="4"/>
    </row>
    <row r="824" spans="1:45" ht="12.75" customHeight="1" x14ac:dyDescent="0.25">
      <c r="A824" s="4"/>
      <c r="B824" s="4"/>
      <c r="C824" s="212"/>
      <c r="D824" s="212"/>
      <c r="E824" s="212"/>
      <c r="F824" s="212"/>
      <c r="G824" s="212"/>
      <c r="H824" s="212"/>
      <c r="I824" s="212"/>
      <c r="J824" s="212"/>
      <c r="K824" s="487"/>
      <c r="L824" s="4"/>
      <c r="M824" s="4"/>
      <c r="N824" s="4"/>
      <c r="O824" s="4"/>
      <c r="P824" s="4"/>
      <c r="Q824" s="212"/>
      <c r="R824" s="395"/>
      <c r="S824" s="4"/>
      <c r="T824" s="4"/>
      <c r="U824" s="212"/>
      <c r="V824" s="212"/>
      <c r="W824" s="212"/>
      <c r="X824" s="4"/>
      <c r="Y824" s="4"/>
      <c r="Z824" s="4"/>
      <c r="AA824" s="4"/>
      <c r="AB824" s="395"/>
      <c r="AC824" s="213"/>
      <c r="AD824" s="395"/>
      <c r="AE824" s="409"/>
      <c r="AF824" s="4"/>
      <c r="AG824" s="4"/>
      <c r="AH824" s="4"/>
      <c r="AI824" s="212"/>
      <c r="AJ824" s="4"/>
      <c r="AK824" s="4"/>
      <c r="AL824" s="4"/>
      <c r="AM824" s="4"/>
      <c r="AN824" s="4"/>
      <c r="AO824" s="4"/>
      <c r="AP824" s="4"/>
      <c r="AQ824" s="4"/>
      <c r="AR824" s="4"/>
      <c r="AS824" s="4"/>
    </row>
    <row r="825" spans="1:45" ht="12.75" customHeight="1" x14ac:dyDescent="0.25">
      <c r="A825" s="4"/>
      <c r="B825" s="4"/>
      <c r="C825" s="212"/>
      <c r="D825" s="212"/>
      <c r="E825" s="212"/>
      <c r="F825" s="212"/>
      <c r="G825" s="212"/>
      <c r="H825" s="212"/>
      <c r="I825" s="212"/>
      <c r="J825" s="212"/>
      <c r="K825" s="487"/>
      <c r="L825" s="4"/>
      <c r="M825" s="4"/>
      <c r="N825" s="4"/>
      <c r="O825" s="4"/>
      <c r="P825" s="4"/>
      <c r="Q825" s="212"/>
      <c r="R825" s="395"/>
      <c r="S825" s="4"/>
      <c r="T825" s="4"/>
      <c r="U825" s="212"/>
      <c r="V825" s="212"/>
      <c r="W825" s="212"/>
      <c r="X825" s="4"/>
      <c r="Y825" s="4"/>
      <c r="Z825" s="4"/>
      <c r="AA825" s="4"/>
      <c r="AB825" s="395"/>
      <c r="AC825" s="213"/>
      <c r="AD825" s="395"/>
      <c r="AE825" s="409"/>
      <c r="AF825" s="4"/>
      <c r="AG825" s="4"/>
      <c r="AH825" s="4"/>
      <c r="AI825" s="212"/>
      <c r="AJ825" s="4"/>
      <c r="AK825" s="4"/>
      <c r="AL825" s="4"/>
      <c r="AM825" s="4"/>
      <c r="AN825" s="4"/>
      <c r="AO825" s="4"/>
      <c r="AP825" s="4"/>
      <c r="AQ825" s="4"/>
      <c r="AR825" s="4"/>
      <c r="AS825" s="4"/>
    </row>
    <row r="826" spans="1:45" ht="12.75" customHeight="1" x14ac:dyDescent="0.25">
      <c r="A826" s="4"/>
      <c r="B826" s="4"/>
      <c r="C826" s="212"/>
      <c r="D826" s="212"/>
      <c r="E826" s="212"/>
      <c r="F826" s="212"/>
      <c r="G826" s="212"/>
      <c r="H826" s="212"/>
      <c r="I826" s="212"/>
      <c r="J826" s="212"/>
      <c r="K826" s="487"/>
      <c r="L826" s="4"/>
      <c r="M826" s="4"/>
      <c r="N826" s="4"/>
      <c r="O826" s="4"/>
      <c r="P826" s="4"/>
      <c r="Q826" s="212"/>
      <c r="R826" s="395"/>
      <c r="S826" s="4"/>
      <c r="T826" s="4"/>
      <c r="U826" s="212"/>
      <c r="V826" s="212"/>
      <c r="W826" s="212"/>
      <c r="X826" s="4"/>
      <c r="Y826" s="4"/>
      <c r="Z826" s="4"/>
      <c r="AA826" s="4"/>
      <c r="AB826" s="395"/>
      <c r="AC826" s="213"/>
      <c r="AD826" s="395"/>
      <c r="AE826" s="409"/>
      <c r="AF826" s="4"/>
      <c r="AG826" s="4"/>
      <c r="AH826" s="4"/>
      <c r="AI826" s="212"/>
      <c r="AJ826" s="4"/>
      <c r="AK826" s="4"/>
      <c r="AL826" s="4"/>
      <c r="AM826" s="4"/>
      <c r="AN826" s="4"/>
      <c r="AO826" s="4"/>
      <c r="AP826" s="4"/>
      <c r="AQ826" s="4"/>
      <c r="AR826" s="4"/>
      <c r="AS826" s="4"/>
    </row>
    <row r="827" spans="1:45" ht="12.75" customHeight="1" x14ac:dyDescent="0.25">
      <c r="A827" s="4"/>
      <c r="B827" s="4"/>
      <c r="C827" s="212"/>
      <c r="D827" s="212"/>
      <c r="E827" s="212"/>
      <c r="F827" s="212"/>
      <c r="G827" s="212"/>
      <c r="H827" s="212"/>
      <c r="I827" s="212"/>
      <c r="J827" s="212"/>
      <c r="K827" s="487"/>
      <c r="L827" s="4"/>
      <c r="M827" s="4"/>
      <c r="N827" s="4"/>
      <c r="O827" s="4"/>
      <c r="P827" s="4"/>
      <c r="Q827" s="212"/>
      <c r="R827" s="395"/>
      <c r="S827" s="4"/>
      <c r="T827" s="4"/>
      <c r="U827" s="212"/>
      <c r="V827" s="212"/>
      <c r="W827" s="212"/>
      <c r="X827" s="4"/>
      <c r="Y827" s="4"/>
      <c r="Z827" s="4"/>
      <c r="AA827" s="4"/>
      <c r="AB827" s="395"/>
      <c r="AC827" s="213"/>
      <c r="AD827" s="395"/>
      <c r="AE827" s="409"/>
      <c r="AF827" s="4"/>
      <c r="AG827" s="4"/>
      <c r="AH827" s="4"/>
      <c r="AI827" s="212"/>
      <c r="AJ827" s="4"/>
      <c r="AK827" s="4"/>
      <c r="AL827" s="4"/>
      <c r="AM827" s="4"/>
      <c r="AN827" s="4"/>
      <c r="AO827" s="4"/>
      <c r="AP827" s="4"/>
      <c r="AQ827" s="4"/>
      <c r="AR827" s="4"/>
      <c r="AS827" s="4"/>
    </row>
    <row r="828" spans="1:45" ht="12.75" customHeight="1" x14ac:dyDescent="0.25">
      <c r="A828" s="4"/>
      <c r="B828" s="4"/>
      <c r="C828" s="212"/>
      <c r="D828" s="212"/>
      <c r="E828" s="212"/>
      <c r="F828" s="212"/>
      <c r="G828" s="212"/>
      <c r="H828" s="212"/>
      <c r="I828" s="212"/>
      <c r="J828" s="212"/>
      <c r="K828" s="487"/>
      <c r="L828" s="4"/>
      <c r="M828" s="4"/>
      <c r="N828" s="4"/>
      <c r="O828" s="4"/>
      <c r="P828" s="4"/>
      <c r="Q828" s="212"/>
      <c r="R828" s="395"/>
      <c r="S828" s="4"/>
      <c r="T828" s="4"/>
      <c r="U828" s="212"/>
      <c r="V828" s="212"/>
      <c r="W828" s="212"/>
      <c r="X828" s="4"/>
      <c r="Y828" s="4"/>
      <c r="Z828" s="4"/>
      <c r="AA828" s="4"/>
      <c r="AB828" s="395"/>
      <c r="AC828" s="213"/>
      <c r="AD828" s="395"/>
      <c r="AE828" s="409"/>
      <c r="AF828" s="4"/>
      <c r="AG828" s="4"/>
      <c r="AH828" s="4"/>
      <c r="AI828" s="212"/>
      <c r="AJ828" s="4"/>
      <c r="AK828" s="4"/>
      <c r="AL828" s="4"/>
      <c r="AM828" s="4"/>
      <c r="AN828" s="4"/>
      <c r="AO828" s="4"/>
      <c r="AP828" s="4"/>
      <c r="AQ828" s="4"/>
      <c r="AR828" s="4"/>
      <c r="AS828" s="4"/>
    </row>
    <row r="829" spans="1:45" ht="12.75" customHeight="1" x14ac:dyDescent="0.25">
      <c r="A829" s="4"/>
      <c r="B829" s="4"/>
      <c r="C829" s="212"/>
      <c r="D829" s="212"/>
      <c r="E829" s="212"/>
      <c r="F829" s="212"/>
      <c r="G829" s="212"/>
      <c r="H829" s="212"/>
      <c r="I829" s="212"/>
      <c r="J829" s="212"/>
      <c r="K829" s="487"/>
      <c r="L829" s="4"/>
      <c r="M829" s="4"/>
      <c r="N829" s="4"/>
      <c r="O829" s="4"/>
      <c r="P829" s="4"/>
      <c r="Q829" s="212"/>
      <c r="R829" s="395"/>
      <c r="S829" s="4"/>
      <c r="T829" s="4"/>
      <c r="U829" s="212"/>
      <c r="V829" s="212"/>
      <c r="W829" s="212"/>
      <c r="X829" s="4"/>
      <c r="Y829" s="4"/>
      <c r="Z829" s="4"/>
      <c r="AA829" s="4"/>
      <c r="AB829" s="395"/>
      <c r="AC829" s="213"/>
      <c r="AD829" s="395"/>
      <c r="AE829" s="409"/>
      <c r="AF829" s="4"/>
      <c r="AG829" s="4"/>
      <c r="AH829" s="4"/>
      <c r="AI829" s="212"/>
      <c r="AJ829" s="4"/>
      <c r="AK829" s="4"/>
      <c r="AL829" s="4"/>
      <c r="AM829" s="4"/>
      <c r="AN829" s="4"/>
      <c r="AO829" s="4"/>
      <c r="AP829" s="4"/>
      <c r="AQ829" s="4"/>
      <c r="AR829" s="4"/>
      <c r="AS829" s="4"/>
    </row>
    <row r="830" spans="1:45" ht="12.75" customHeight="1" x14ac:dyDescent="0.25">
      <c r="A830" s="4"/>
      <c r="B830" s="4"/>
      <c r="C830" s="212"/>
      <c r="D830" s="212"/>
      <c r="E830" s="212"/>
      <c r="F830" s="212"/>
      <c r="G830" s="212"/>
      <c r="H830" s="212"/>
      <c r="I830" s="212"/>
      <c r="J830" s="212"/>
      <c r="K830" s="487"/>
      <c r="L830" s="4"/>
      <c r="M830" s="4"/>
      <c r="N830" s="4"/>
      <c r="O830" s="4"/>
      <c r="P830" s="4"/>
      <c r="Q830" s="212"/>
      <c r="R830" s="395"/>
      <c r="S830" s="4"/>
      <c r="T830" s="4"/>
      <c r="U830" s="212"/>
      <c r="V830" s="212"/>
      <c r="W830" s="212"/>
      <c r="X830" s="4"/>
      <c r="Y830" s="4"/>
      <c r="Z830" s="4"/>
      <c r="AA830" s="4"/>
      <c r="AB830" s="395"/>
      <c r="AC830" s="213"/>
      <c r="AD830" s="395"/>
      <c r="AE830" s="409"/>
      <c r="AF830" s="4"/>
      <c r="AG830" s="4"/>
      <c r="AH830" s="4"/>
      <c r="AI830" s="212"/>
      <c r="AJ830" s="4"/>
      <c r="AK830" s="4"/>
      <c r="AL830" s="4"/>
      <c r="AM830" s="4"/>
      <c r="AN830" s="4"/>
      <c r="AO830" s="4"/>
      <c r="AP830" s="4"/>
      <c r="AQ830" s="4"/>
      <c r="AR830" s="4"/>
      <c r="AS830" s="4"/>
    </row>
    <row r="831" spans="1:45" ht="12.75" customHeight="1" x14ac:dyDescent="0.25">
      <c r="A831" s="4"/>
      <c r="B831" s="4"/>
      <c r="C831" s="212"/>
      <c r="D831" s="212"/>
      <c r="E831" s="212"/>
      <c r="F831" s="212"/>
      <c r="G831" s="212"/>
      <c r="H831" s="212"/>
      <c r="I831" s="212"/>
      <c r="J831" s="212"/>
      <c r="K831" s="487"/>
      <c r="L831" s="4"/>
      <c r="M831" s="4"/>
      <c r="N831" s="4"/>
      <c r="O831" s="4"/>
      <c r="P831" s="4"/>
      <c r="Q831" s="212"/>
      <c r="R831" s="395"/>
      <c r="S831" s="4"/>
      <c r="T831" s="4"/>
      <c r="U831" s="212"/>
      <c r="V831" s="212"/>
      <c r="W831" s="212"/>
      <c r="X831" s="4"/>
      <c r="Y831" s="4"/>
      <c r="Z831" s="4"/>
      <c r="AA831" s="4"/>
      <c r="AB831" s="395"/>
      <c r="AC831" s="213"/>
      <c r="AD831" s="395"/>
      <c r="AE831" s="409"/>
      <c r="AF831" s="4"/>
      <c r="AG831" s="4"/>
      <c r="AH831" s="4"/>
      <c r="AI831" s="212"/>
      <c r="AJ831" s="4"/>
      <c r="AK831" s="4"/>
      <c r="AL831" s="4"/>
      <c r="AM831" s="4"/>
      <c r="AN831" s="4"/>
      <c r="AO831" s="4"/>
      <c r="AP831" s="4"/>
      <c r="AQ831" s="4"/>
      <c r="AR831" s="4"/>
      <c r="AS831" s="4"/>
    </row>
    <row r="832" spans="1:45" ht="12.75" customHeight="1" x14ac:dyDescent="0.25">
      <c r="A832" s="4"/>
      <c r="B832" s="4"/>
      <c r="C832" s="212"/>
      <c r="D832" s="212"/>
      <c r="E832" s="212"/>
      <c r="F832" s="212"/>
      <c r="G832" s="212"/>
      <c r="H832" s="212"/>
      <c r="I832" s="212"/>
      <c r="J832" s="212"/>
      <c r="K832" s="487"/>
      <c r="L832" s="4"/>
      <c r="M832" s="4"/>
      <c r="N832" s="4"/>
      <c r="O832" s="4"/>
      <c r="P832" s="4"/>
      <c r="Q832" s="212"/>
      <c r="R832" s="395"/>
      <c r="S832" s="4"/>
      <c r="T832" s="4"/>
      <c r="U832" s="212"/>
      <c r="V832" s="212"/>
      <c r="W832" s="212"/>
      <c r="X832" s="4"/>
      <c r="Y832" s="4"/>
      <c r="Z832" s="4"/>
      <c r="AA832" s="4"/>
      <c r="AB832" s="395"/>
      <c r="AC832" s="213"/>
      <c r="AD832" s="395"/>
      <c r="AE832" s="409"/>
      <c r="AF832" s="4"/>
      <c r="AG832" s="4"/>
      <c r="AH832" s="4"/>
      <c r="AI832" s="212"/>
      <c r="AJ832" s="4"/>
      <c r="AK832" s="4"/>
      <c r="AL832" s="4"/>
      <c r="AM832" s="4"/>
      <c r="AN832" s="4"/>
      <c r="AO832" s="4"/>
      <c r="AP832" s="4"/>
      <c r="AQ832" s="4"/>
      <c r="AR832" s="4"/>
      <c r="AS832" s="4"/>
    </row>
    <row r="833" spans="1:45" ht="12.75" customHeight="1" x14ac:dyDescent="0.25">
      <c r="A833" s="4"/>
      <c r="B833" s="4"/>
      <c r="C833" s="212"/>
      <c r="D833" s="212"/>
      <c r="E833" s="212"/>
      <c r="F833" s="212"/>
      <c r="G833" s="212"/>
      <c r="H833" s="212"/>
      <c r="I833" s="212"/>
      <c r="J833" s="212"/>
      <c r="K833" s="487"/>
      <c r="L833" s="4"/>
      <c r="M833" s="4"/>
      <c r="N833" s="4"/>
      <c r="O833" s="4"/>
      <c r="P833" s="4"/>
      <c r="Q833" s="212"/>
      <c r="R833" s="395"/>
      <c r="S833" s="4"/>
      <c r="T833" s="4"/>
      <c r="U833" s="212"/>
      <c r="V833" s="212"/>
      <c r="W833" s="212"/>
      <c r="X833" s="4"/>
      <c r="Y833" s="4"/>
      <c r="Z833" s="4"/>
      <c r="AA833" s="4"/>
      <c r="AB833" s="395"/>
      <c r="AC833" s="213"/>
      <c r="AD833" s="395"/>
      <c r="AE833" s="409"/>
      <c r="AF833" s="4"/>
      <c r="AG833" s="4"/>
      <c r="AH833" s="4"/>
      <c r="AI833" s="212"/>
      <c r="AJ833" s="4"/>
      <c r="AK833" s="4"/>
      <c r="AL833" s="4"/>
      <c r="AM833" s="4"/>
      <c r="AN833" s="4"/>
      <c r="AO833" s="4"/>
      <c r="AP833" s="4"/>
      <c r="AQ833" s="4"/>
      <c r="AR833" s="4"/>
      <c r="AS833" s="4"/>
    </row>
    <row r="834" spans="1:45" ht="12.75" customHeight="1" x14ac:dyDescent="0.25">
      <c r="A834" s="4"/>
      <c r="B834" s="4"/>
      <c r="C834" s="212"/>
      <c r="D834" s="212"/>
      <c r="E834" s="212"/>
      <c r="F834" s="212"/>
      <c r="G834" s="212"/>
      <c r="H834" s="212"/>
      <c r="I834" s="212"/>
      <c r="J834" s="212"/>
      <c r="K834" s="487"/>
      <c r="L834" s="4"/>
      <c r="M834" s="4"/>
      <c r="N834" s="4"/>
      <c r="O834" s="4"/>
      <c r="P834" s="4"/>
      <c r="Q834" s="212"/>
      <c r="R834" s="395"/>
      <c r="S834" s="4"/>
      <c r="T834" s="4"/>
      <c r="U834" s="212"/>
      <c r="V834" s="212"/>
      <c r="W834" s="212"/>
      <c r="X834" s="4"/>
      <c r="Y834" s="4"/>
      <c r="Z834" s="4"/>
      <c r="AA834" s="4"/>
      <c r="AB834" s="395"/>
      <c r="AC834" s="213"/>
      <c r="AD834" s="395"/>
      <c r="AE834" s="409"/>
      <c r="AF834" s="4"/>
      <c r="AG834" s="4"/>
      <c r="AH834" s="4"/>
      <c r="AI834" s="212"/>
      <c r="AJ834" s="4"/>
      <c r="AK834" s="4"/>
      <c r="AL834" s="4"/>
      <c r="AM834" s="4"/>
      <c r="AN834" s="4"/>
      <c r="AO834" s="4"/>
      <c r="AP834" s="4"/>
      <c r="AQ834" s="4"/>
      <c r="AR834" s="4"/>
      <c r="AS834" s="4"/>
    </row>
    <row r="835" spans="1:45" ht="12.75" customHeight="1" x14ac:dyDescent="0.25">
      <c r="A835" s="4"/>
      <c r="B835" s="4"/>
      <c r="C835" s="212"/>
      <c r="D835" s="212"/>
      <c r="E835" s="212"/>
      <c r="F835" s="212"/>
      <c r="G835" s="212"/>
      <c r="H835" s="212"/>
      <c r="I835" s="212"/>
      <c r="J835" s="212"/>
      <c r="K835" s="487"/>
      <c r="L835" s="4"/>
      <c r="M835" s="4"/>
      <c r="N835" s="4"/>
      <c r="O835" s="4"/>
      <c r="P835" s="4"/>
      <c r="Q835" s="212"/>
      <c r="R835" s="395"/>
      <c r="S835" s="4"/>
      <c r="T835" s="4"/>
      <c r="U835" s="212"/>
      <c r="V835" s="212"/>
      <c r="W835" s="212"/>
      <c r="X835" s="4"/>
      <c r="Y835" s="4"/>
      <c r="Z835" s="4"/>
      <c r="AA835" s="4"/>
      <c r="AB835" s="395"/>
      <c r="AC835" s="213"/>
      <c r="AD835" s="395"/>
      <c r="AE835" s="409"/>
      <c r="AF835" s="4"/>
      <c r="AG835" s="4"/>
      <c r="AH835" s="4"/>
      <c r="AI835" s="212"/>
      <c r="AJ835" s="4"/>
      <c r="AK835" s="4"/>
      <c r="AL835" s="4"/>
      <c r="AM835" s="4"/>
      <c r="AN835" s="4"/>
      <c r="AO835" s="4"/>
      <c r="AP835" s="4"/>
      <c r="AQ835" s="4"/>
      <c r="AR835" s="4"/>
      <c r="AS835" s="4"/>
    </row>
    <row r="836" spans="1:45" ht="12.75" customHeight="1" x14ac:dyDescent="0.25">
      <c r="A836" s="4"/>
      <c r="B836" s="4"/>
      <c r="C836" s="212"/>
      <c r="D836" s="212"/>
      <c r="E836" s="212"/>
      <c r="F836" s="212"/>
      <c r="G836" s="212"/>
      <c r="H836" s="212"/>
      <c r="I836" s="212"/>
      <c r="J836" s="212"/>
      <c r="K836" s="487"/>
      <c r="L836" s="4"/>
      <c r="M836" s="4"/>
      <c r="N836" s="4"/>
      <c r="O836" s="4"/>
      <c r="P836" s="4"/>
      <c r="Q836" s="212"/>
      <c r="R836" s="395"/>
      <c r="S836" s="4"/>
      <c r="T836" s="4"/>
      <c r="U836" s="212"/>
      <c r="V836" s="212"/>
      <c r="W836" s="212"/>
      <c r="X836" s="4"/>
      <c r="Y836" s="4"/>
      <c r="Z836" s="4"/>
      <c r="AA836" s="4"/>
      <c r="AB836" s="395"/>
      <c r="AC836" s="213"/>
      <c r="AD836" s="395"/>
      <c r="AE836" s="409"/>
      <c r="AF836" s="4"/>
      <c r="AG836" s="4"/>
      <c r="AH836" s="4"/>
      <c r="AI836" s="212"/>
      <c r="AJ836" s="4"/>
      <c r="AK836" s="4"/>
      <c r="AL836" s="4"/>
      <c r="AM836" s="4"/>
      <c r="AN836" s="4"/>
      <c r="AO836" s="4"/>
      <c r="AP836" s="4"/>
      <c r="AQ836" s="4"/>
      <c r="AR836" s="4"/>
      <c r="AS836" s="4"/>
    </row>
    <row r="837" spans="1:45" ht="12.75" customHeight="1" x14ac:dyDescent="0.25">
      <c r="A837" s="4"/>
      <c r="B837" s="4"/>
      <c r="C837" s="212"/>
      <c r="D837" s="212"/>
      <c r="E837" s="212"/>
      <c r="F837" s="212"/>
      <c r="G837" s="212"/>
      <c r="H837" s="212"/>
      <c r="I837" s="212"/>
      <c r="J837" s="212"/>
      <c r="K837" s="487"/>
      <c r="L837" s="4"/>
      <c r="M837" s="4"/>
      <c r="N837" s="4"/>
      <c r="O837" s="4"/>
      <c r="P837" s="4"/>
      <c r="Q837" s="212"/>
      <c r="R837" s="395"/>
      <c r="S837" s="4"/>
      <c r="T837" s="4"/>
      <c r="U837" s="212"/>
      <c r="V837" s="212"/>
      <c r="W837" s="212"/>
      <c r="X837" s="4"/>
      <c r="Y837" s="4"/>
      <c r="Z837" s="4"/>
      <c r="AA837" s="4"/>
      <c r="AB837" s="395"/>
      <c r="AC837" s="213"/>
      <c r="AD837" s="395"/>
      <c r="AE837" s="409"/>
      <c r="AF837" s="4"/>
      <c r="AG837" s="4"/>
      <c r="AH837" s="4"/>
      <c r="AI837" s="212"/>
      <c r="AJ837" s="4"/>
      <c r="AK837" s="4"/>
      <c r="AL837" s="4"/>
      <c r="AM837" s="4"/>
      <c r="AN837" s="4"/>
      <c r="AO837" s="4"/>
      <c r="AP837" s="4"/>
      <c r="AQ837" s="4"/>
      <c r="AR837" s="4"/>
      <c r="AS837" s="4"/>
    </row>
    <row r="838" spans="1:45" ht="12.75" customHeight="1" x14ac:dyDescent="0.25">
      <c r="A838" s="4"/>
      <c r="B838" s="4"/>
      <c r="C838" s="212"/>
      <c r="D838" s="212"/>
      <c r="E838" s="212"/>
      <c r="F838" s="212"/>
      <c r="G838" s="212"/>
      <c r="H838" s="212"/>
      <c r="I838" s="212"/>
      <c r="J838" s="212"/>
      <c r="K838" s="487"/>
      <c r="L838" s="4"/>
      <c r="M838" s="4"/>
      <c r="N838" s="4"/>
      <c r="O838" s="4"/>
      <c r="P838" s="4"/>
      <c r="Q838" s="212"/>
      <c r="R838" s="395"/>
      <c r="S838" s="4"/>
      <c r="T838" s="4"/>
      <c r="U838" s="212"/>
      <c r="V838" s="212"/>
      <c r="W838" s="212"/>
      <c r="X838" s="4"/>
      <c r="Y838" s="4"/>
      <c r="Z838" s="4"/>
      <c r="AA838" s="4"/>
      <c r="AB838" s="395"/>
      <c r="AC838" s="213"/>
      <c r="AD838" s="395"/>
      <c r="AE838" s="409"/>
      <c r="AF838" s="4"/>
      <c r="AG838" s="4"/>
      <c r="AH838" s="4"/>
      <c r="AI838" s="212"/>
      <c r="AJ838" s="4"/>
      <c r="AK838" s="4"/>
      <c r="AL838" s="4"/>
      <c r="AM838" s="4"/>
      <c r="AN838" s="4"/>
      <c r="AO838" s="4"/>
      <c r="AP838" s="4"/>
      <c r="AQ838" s="4"/>
      <c r="AR838" s="4"/>
      <c r="AS838" s="4"/>
    </row>
    <row r="839" spans="1:45" ht="12.75" customHeight="1" x14ac:dyDescent="0.25">
      <c r="A839" s="4"/>
      <c r="B839" s="4"/>
      <c r="C839" s="212"/>
      <c r="D839" s="212"/>
      <c r="E839" s="212"/>
      <c r="F839" s="212"/>
      <c r="G839" s="212"/>
      <c r="H839" s="212"/>
      <c r="I839" s="212"/>
      <c r="J839" s="212"/>
      <c r="K839" s="487"/>
      <c r="L839" s="4"/>
      <c r="M839" s="4"/>
      <c r="N839" s="4"/>
      <c r="O839" s="4"/>
      <c r="P839" s="4"/>
      <c r="Q839" s="212"/>
      <c r="R839" s="395"/>
      <c r="S839" s="4"/>
      <c r="T839" s="4"/>
      <c r="U839" s="212"/>
      <c r="V839" s="212"/>
      <c r="W839" s="212"/>
      <c r="X839" s="4"/>
      <c r="Y839" s="4"/>
      <c r="Z839" s="4"/>
      <c r="AA839" s="4"/>
      <c r="AB839" s="395"/>
      <c r="AC839" s="213"/>
      <c r="AD839" s="395"/>
      <c r="AE839" s="409"/>
      <c r="AF839" s="4"/>
      <c r="AG839" s="4"/>
      <c r="AH839" s="4"/>
      <c r="AI839" s="212"/>
      <c r="AJ839" s="4"/>
      <c r="AK839" s="4"/>
      <c r="AL839" s="4"/>
      <c r="AM839" s="4"/>
      <c r="AN839" s="4"/>
      <c r="AO839" s="4"/>
      <c r="AP839" s="4"/>
      <c r="AQ839" s="4"/>
      <c r="AR839" s="4"/>
      <c r="AS839" s="4"/>
    </row>
    <row r="840" spans="1:45" ht="12.75" customHeight="1" x14ac:dyDescent="0.25">
      <c r="A840" s="4"/>
      <c r="B840" s="4"/>
      <c r="C840" s="212"/>
      <c r="D840" s="212"/>
      <c r="E840" s="212"/>
      <c r="F840" s="212"/>
      <c r="G840" s="212"/>
      <c r="H840" s="212"/>
      <c r="I840" s="212"/>
      <c r="J840" s="212"/>
      <c r="K840" s="487"/>
      <c r="L840" s="4"/>
      <c r="M840" s="4"/>
      <c r="N840" s="4"/>
      <c r="O840" s="4"/>
      <c r="P840" s="4"/>
      <c r="Q840" s="212"/>
      <c r="R840" s="395"/>
      <c r="S840" s="4"/>
      <c r="T840" s="4"/>
      <c r="U840" s="212"/>
      <c r="V840" s="212"/>
      <c r="W840" s="212"/>
      <c r="X840" s="4"/>
      <c r="Y840" s="4"/>
      <c r="Z840" s="4"/>
      <c r="AA840" s="4"/>
      <c r="AB840" s="395"/>
      <c r="AC840" s="213"/>
      <c r="AD840" s="395"/>
      <c r="AE840" s="409"/>
      <c r="AF840" s="4"/>
      <c r="AG840" s="4"/>
      <c r="AH840" s="4"/>
      <c r="AI840" s="212"/>
      <c r="AJ840" s="4"/>
      <c r="AK840" s="4"/>
      <c r="AL840" s="4"/>
      <c r="AM840" s="4"/>
      <c r="AN840" s="4"/>
      <c r="AO840" s="4"/>
      <c r="AP840" s="4"/>
      <c r="AQ840" s="4"/>
      <c r="AR840" s="4"/>
      <c r="AS840" s="4"/>
    </row>
    <row r="841" spans="1:45" ht="12.75" customHeight="1" x14ac:dyDescent="0.25">
      <c r="A841" s="4"/>
      <c r="B841" s="4"/>
      <c r="C841" s="212"/>
      <c r="D841" s="212"/>
      <c r="E841" s="212"/>
      <c r="F841" s="212"/>
      <c r="G841" s="212"/>
      <c r="H841" s="212"/>
      <c r="I841" s="212"/>
      <c r="J841" s="212"/>
      <c r="K841" s="487"/>
      <c r="L841" s="4"/>
      <c r="M841" s="4"/>
      <c r="N841" s="4"/>
      <c r="O841" s="4"/>
      <c r="P841" s="4"/>
      <c r="Q841" s="212"/>
      <c r="R841" s="395"/>
      <c r="S841" s="4"/>
      <c r="T841" s="4"/>
      <c r="U841" s="212"/>
      <c r="V841" s="212"/>
      <c r="W841" s="212"/>
      <c r="X841" s="4"/>
      <c r="Y841" s="4"/>
      <c r="Z841" s="4"/>
      <c r="AA841" s="4"/>
      <c r="AB841" s="395"/>
      <c r="AC841" s="213"/>
      <c r="AD841" s="395"/>
      <c r="AE841" s="409"/>
      <c r="AF841" s="4"/>
      <c r="AG841" s="4"/>
      <c r="AH841" s="4"/>
      <c r="AI841" s="212"/>
      <c r="AJ841" s="4"/>
      <c r="AK841" s="4"/>
      <c r="AL841" s="4"/>
      <c r="AM841" s="4"/>
      <c r="AN841" s="4"/>
      <c r="AO841" s="4"/>
      <c r="AP841" s="4"/>
      <c r="AQ841" s="4"/>
      <c r="AR841" s="4"/>
      <c r="AS841" s="4"/>
    </row>
    <row r="842" spans="1:45" ht="12.75" customHeight="1" x14ac:dyDescent="0.25">
      <c r="A842" s="4"/>
      <c r="B842" s="4"/>
      <c r="C842" s="212"/>
      <c r="D842" s="212"/>
      <c r="E842" s="212"/>
      <c r="F842" s="212"/>
      <c r="G842" s="212"/>
      <c r="H842" s="212"/>
      <c r="I842" s="212"/>
      <c r="J842" s="212"/>
      <c r="K842" s="487"/>
      <c r="L842" s="4"/>
      <c r="M842" s="4"/>
      <c r="N842" s="4"/>
      <c r="O842" s="4"/>
      <c r="P842" s="4"/>
      <c r="Q842" s="212"/>
      <c r="R842" s="395"/>
      <c r="S842" s="4"/>
      <c r="T842" s="4"/>
      <c r="U842" s="212"/>
      <c r="V842" s="212"/>
      <c r="W842" s="212"/>
      <c r="X842" s="4"/>
      <c r="Y842" s="4"/>
      <c r="Z842" s="4"/>
      <c r="AA842" s="4"/>
      <c r="AB842" s="395"/>
      <c r="AC842" s="213"/>
      <c r="AD842" s="395"/>
      <c r="AE842" s="409"/>
      <c r="AF842" s="4"/>
      <c r="AG842" s="4"/>
      <c r="AH842" s="4"/>
      <c r="AI842" s="212"/>
      <c r="AJ842" s="4"/>
      <c r="AK842" s="4"/>
      <c r="AL842" s="4"/>
      <c r="AM842" s="4"/>
      <c r="AN842" s="4"/>
      <c r="AO842" s="4"/>
      <c r="AP842" s="4"/>
      <c r="AQ842" s="4"/>
      <c r="AR842" s="4"/>
      <c r="AS842" s="4"/>
    </row>
    <row r="843" spans="1:45" ht="12.75" customHeight="1" x14ac:dyDescent="0.25">
      <c r="A843" s="4"/>
      <c r="B843" s="4"/>
      <c r="C843" s="212"/>
      <c r="D843" s="212"/>
      <c r="E843" s="212"/>
      <c r="F843" s="212"/>
      <c r="G843" s="212"/>
      <c r="H843" s="212"/>
      <c r="I843" s="212"/>
      <c r="J843" s="212"/>
      <c r="K843" s="487"/>
      <c r="L843" s="4"/>
      <c r="M843" s="4"/>
      <c r="N843" s="4"/>
      <c r="O843" s="4"/>
      <c r="P843" s="4"/>
      <c r="Q843" s="212"/>
      <c r="R843" s="395"/>
      <c r="S843" s="4"/>
      <c r="T843" s="4"/>
      <c r="U843" s="212"/>
      <c r="V843" s="212"/>
      <c r="W843" s="212"/>
      <c r="X843" s="4"/>
      <c r="Y843" s="4"/>
      <c r="Z843" s="4"/>
      <c r="AA843" s="4"/>
      <c r="AB843" s="395"/>
      <c r="AC843" s="213"/>
      <c r="AD843" s="395"/>
      <c r="AE843" s="409"/>
      <c r="AF843" s="4"/>
      <c r="AG843" s="4"/>
      <c r="AH843" s="4"/>
      <c r="AI843" s="212"/>
      <c r="AJ843" s="4"/>
      <c r="AK843" s="4"/>
      <c r="AL843" s="4"/>
      <c r="AM843" s="4"/>
      <c r="AN843" s="4"/>
      <c r="AO843" s="4"/>
      <c r="AP843" s="4"/>
      <c r="AQ843" s="4"/>
      <c r="AR843" s="4"/>
      <c r="AS843" s="4"/>
    </row>
    <row r="844" spans="1:45" ht="12.75" customHeight="1" x14ac:dyDescent="0.25">
      <c r="A844" s="4"/>
      <c r="B844" s="4"/>
      <c r="C844" s="212"/>
      <c r="D844" s="212"/>
      <c r="E844" s="212"/>
      <c r="F844" s="212"/>
      <c r="G844" s="212"/>
      <c r="H844" s="212"/>
      <c r="I844" s="212"/>
      <c r="J844" s="212"/>
      <c r="K844" s="487"/>
      <c r="L844" s="4"/>
      <c r="M844" s="4"/>
      <c r="N844" s="4"/>
      <c r="O844" s="4"/>
      <c r="P844" s="4"/>
      <c r="Q844" s="212"/>
      <c r="R844" s="395"/>
      <c r="S844" s="4"/>
      <c r="T844" s="4"/>
      <c r="U844" s="212"/>
      <c r="V844" s="212"/>
      <c r="W844" s="212"/>
      <c r="X844" s="4"/>
      <c r="Y844" s="4"/>
      <c r="Z844" s="4"/>
      <c r="AA844" s="4"/>
      <c r="AB844" s="395"/>
      <c r="AC844" s="213"/>
      <c r="AD844" s="395"/>
      <c r="AE844" s="409"/>
      <c r="AF844" s="4"/>
      <c r="AG844" s="4"/>
      <c r="AH844" s="4"/>
      <c r="AI844" s="212"/>
      <c r="AJ844" s="4"/>
      <c r="AK844" s="4"/>
      <c r="AL844" s="4"/>
      <c r="AM844" s="4"/>
      <c r="AN844" s="4"/>
      <c r="AO844" s="4"/>
      <c r="AP844" s="4"/>
      <c r="AQ844" s="4"/>
      <c r="AR844" s="4"/>
      <c r="AS844" s="4"/>
    </row>
    <row r="845" spans="1:45" ht="12.75" customHeight="1" x14ac:dyDescent="0.25">
      <c r="A845" s="4"/>
      <c r="B845" s="4"/>
      <c r="C845" s="212"/>
      <c r="D845" s="212"/>
      <c r="E845" s="212"/>
      <c r="F845" s="212"/>
      <c r="G845" s="212"/>
      <c r="H845" s="212"/>
      <c r="I845" s="212"/>
      <c r="J845" s="212"/>
      <c r="K845" s="487"/>
      <c r="L845" s="4"/>
      <c r="M845" s="4"/>
      <c r="N845" s="4"/>
      <c r="O845" s="4"/>
      <c r="P845" s="4"/>
      <c r="Q845" s="212"/>
      <c r="R845" s="395"/>
      <c r="S845" s="4"/>
      <c r="T845" s="4"/>
      <c r="U845" s="212"/>
      <c r="V845" s="212"/>
      <c r="W845" s="212"/>
      <c r="X845" s="4"/>
      <c r="Y845" s="4"/>
      <c r="Z845" s="4"/>
      <c r="AA845" s="4"/>
      <c r="AB845" s="395"/>
      <c r="AC845" s="213"/>
      <c r="AD845" s="395"/>
      <c r="AE845" s="409"/>
      <c r="AF845" s="4"/>
      <c r="AG845" s="4"/>
      <c r="AH845" s="4"/>
      <c r="AI845" s="212"/>
      <c r="AJ845" s="4"/>
      <c r="AK845" s="4"/>
      <c r="AL845" s="4"/>
      <c r="AM845" s="4"/>
      <c r="AN845" s="4"/>
      <c r="AO845" s="4"/>
      <c r="AP845" s="4"/>
      <c r="AQ845" s="4"/>
      <c r="AR845" s="4"/>
      <c r="AS845" s="4"/>
    </row>
    <row r="846" spans="1:45" ht="12.75" customHeight="1" x14ac:dyDescent="0.25">
      <c r="A846" s="4"/>
      <c r="B846" s="4"/>
      <c r="C846" s="212"/>
      <c r="D846" s="212"/>
      <c r="E846" s="212"/>
      <c r="F846" s="212"/>
      <c r="G846" s="212"/>
      <c r="H846" s="212"/>
      <c r="I846" s="212"/>
      <c r="J846" s="212"/>
      <c r="K846" s="487"/>
      <c r="L846" s="4"/>
      <c r="M846" s="4"/>
      <c r="N846" s="4"/>
      <c r="O846" s="4"/>
      <c r="P846" s="4"/>
      <c r="Q846" s="212"/>
      <c r="R846" s="395"/>
      <c r="S846" s="4"/>
      <c r="T846" s="4"/>
      <c r="U846" s="212"/>
      <c r="V846" s="212"/>
      <c r="W846" s="212"/>
      <c r="X846" s="4"/>
      <c r="Y846" s="4"/>
      <c r="Z846" s="4"/>
      <c r="AA846" s="4"/>
      <c r="AB846" s="395"/>
      <c r="AC846" s="213"/>
      <c r="AD846" s="395"/>
      <c r="AE846" s="409"/>
      <c r="AF846" s="4"/>
      <c r="AG846" s="4"/>
      <c r="AH846" s="4"/>
      <c r="AI846" s="212"/>
      <c r="AJ846" s="4"/>
      <c r="AK846" s="4"/>
      <c r="AL846" s="4"/>
      <c r="AM846" s="4"/>
      <c r="AN846" s="4"/>
      <c r="AO846" s="4"/>
      <c r="AP846" s="4"/>
      <c r="AQ846" s="4"/>
      <c r="AR846" s="4"/>
      <c r="AS846" s="4"/>
    </row>
    <row r="847" spans="1:45" ht="12.75" customHeight="1" x14ac:dyDescent="0.25">
      <c r="A847" s="4"/>
      <c r="B847" s="4"/>
      <c r="C847" s="212"/>
      <c r="D847" s="212"/>
      <c r="E847" s="212"/>
      <c r="F847" s="212"/>
      <c r="G847" s="212"/>
      <c r="H847" s="212"/>
      <c r="I847" s="212"/>
      <c r="J847" s="212"/>
      <c r="K847" s="487"/>
      <c r="L847" s="4"/>
      <c r="M847" s="4"/>
      <c r="N847" s="4"/>
      <c r="O847" s="4"/>
      <c r="P847" s="4"/>
      <c r="Q847" s="212"/>
      <c r="R847" s="395"/>
      <c r="S847" s="4"/>
      <c r="T847" s="4"/>
      <c r="U847" s="212"/>
      <c r="V847" s="212"/>
      <c r="W847" s="212"/>
      <c r="X847" s="4"/>
      <c r="Y847" s="4"/>
      <c r="Z847" s="4"/>
      <c r="AA847" s="4"/>
      <c r="AB847" s="395"/>
      <c r="AC847" s="213"/>
      <c r="AD847" s="395"/>
      <c r="AE847" s="409"/>
      <c r="AF847" s="4"/>
      <c r="AG847" s="4"/>
      <c r="AH847" s="4"/>
      <c r="AI847" s="212"/>
      <c r="AJ847" s="4"/>
      <c r="AK847" s="4"/>
      <c r="AL847" s="4"/>
      <c r="AM847" s="4"/>
      <c r="AN847" s="4"/>
      <c r="AO847" s="4"/>
      <c r="AP847" s="4"/>
      <c r="AQ847" s="4"/>
      <c r="AR847" s="4"/>
      <c r="AS847" s="4"/>
    </row>
    <row r="848" spans="1:45" ht="12.75" customHeight="1" x14ac:dyDescent="0.25">
      <c r="A848" s="4"/>
      <c r="B848" s="4"/>
      <c r="C848" s="212"/>
      <c r="D848" s="212"/>
      <c r="E848" s="212"/>
      <c r="F848" s="212"/>
      <c r="G848" s="212"/>
      <c r="H848" s="212"/>
      <c r="I848" s="212"/>
      <c r="J848" s="212"/>
      <c r="K848" s="487"/>
      <c r="L848" s="4"/>
      <c r="M848" s="4"/>
      <c r="N848" s="4"/>
      <c r="O848" s="4"/>
      <c r="P848" s="4"/>
      <c r="Q848" s="212"/>
      <c r="R848" s="395"/>
      <c r="S848" s="4"/>
      <c r="T848" s="4"/>
      <c r="U848" s="212"/>
      <c r="V848" s="212"/>
      <c r="W848" s="212"/>
      <c r="X848" s="4"/>
      <c r="Y848" s="4"/>
      <c r="Z848" s="4"/>
      <c r="AA848" s="4"/>
      <c r="AB848" s="395"/>
      <c r="AC848" s="213"/>
      <c r="AD848" s="395"/>
      <c r="AE848" s="409"/>
      <c r="AF848" s="4"/>
      <c r="AG848" s="4"/>
      <c r="AH848" s="4"/>
      <c r="AI848" s="212"/>
      <c r="AJ848" s="4"/>
      <c r="AK848" s="4"/>
      <c r="AL848" s="4"/>
      <c r="AM848" s="4"/>
      <c r="AN848" s="4"/>
      <c r="AO848" s="4"/>
      <c r="AP848" s="4"/>
      <c r="AQ848" s="4"/>
      <c r="AR848" s="4"/>
      <c r="AS848" s="4"/>
    </row>
    <row r="849" spans="1:45" ht="12.75" customHeight="1" x14ac:dyDescent="0.25">
      <c r="A849" s="4"/>
      <c r="B849" s="4"/>
      <c r="C849" s="212"/>
      <c r="D849" s="212"/>
      <c r="E849" s="212"/>
      <c r="F849" s="212"/>
      <c r="G849" s="212"/>
      <c r="H849" s="212"/>
      <c r="I849" s="212"/>
      <c r="J849" s="212"/>
      <c r="K849" s="487"/>
      <c r="L849" s="4"/>
      <c r="M849" s="4"/>
      <c r="N849" s="4"/>
      <c r="O849" s="4"/>
      <c r="P849" s="4"/>
      <c r="Q849" s="212"/>
      <c r="R849" s="395"/>
      <c r="S849" s="4"/>
      <c r="T849" s="4"/>
      <c r="U849" s="212"/>
      <c r="V849" s="212"/>
      <c r="W849" s="212"/>
      <c r="X849" s="4"/>
      <c r="Y849" s="4"/>
      <c r="Z849" s="4"/>
      <c r="AA849" s="4"/>
      <c r="AB849" s="395"/>
      <c r="AC849" s="213"/>
      <c r="AD849" s="395"/>
      <c r="AE849" s="409"/>
      <c r="AF849" s="4"/>
      <c r="AG849" s="4"/>
      <c r="AH849" s="4"/>
      <c r="AI849" s="212"/>
      <c r="AJ849" s="4"/>
      <c r="AK849" s="4"/>
      <c r="AL849" s="4"/>
      <c r="AM849" s="4"/>
      <c r="AN849" s="4"/>
      <c r="AO849" s="4"/>
      <c r="AP849" s="4"/>
      <c r="AQ849" s="4"/>
      <c r="AR849" s="4"/>
      <c r="AS849" s="4"/>
    </row>
    <row r="850" spans="1:45" ht="12.75" customHeight="1" x14ac:dyDescent="0.25">
      <c r="A850" s="4"/>
      <c r="B850" s="4"/>
      <c r="C850" s="212"/>
      <c r="D850" s="212"/>
      <c r="E850" s="212"/>
      <c r="F850" s="212"/>
      <c r="G850" s="212"/>
      <c r="H850" s="212"/>
      <c r="I850" s="212"/>
      <c r="J850" s="212"/>
      <c r="K850" s="487"/>
      <c r="L850" s="4"/>
      <c r="M850" s="4"/>
      <c r="N850" s="4"/>
      <c r="O850" s="4"/>
      <c r="P850" s="4"/>
      <c r="Q850" s="212"/>
      <c r="R850" s="395"/>
      <c r="S850" s="4"/>
      <c r="T850" s="4"/>
      <c r="U850" s="212"/>
      <c r="V850" s="212"/>
      <c r="W850" s="212"/>
      <c r="X850" s="4"/>
      <c r="Y850" s="4"/>
      <c r="Z850" s="4"/>
      <c r="AA850" s="4"/>
      <c r="AB850" s="395"/>
      <c r="AC850" s="213"/>
      <c r="AD850" s="395"/>
      <c r="AE850" s="409"/>
      <c r="AF850" s="4"/>
      <c r="AG850" s="4"/>
      <c r="AH850" s="4"/>
      <c r="AI850" s="212"/>
      <c r="AJ850" s="4"/>
      <c r="AK850" s="4"/>
      <c r="AL850" s="4"/>
      <c r="AM850" s="4"/>
      <c r="AN850" s="4"/>
      <c r="AO850" s="4"/>
      <c r="AP850" s="4"/>
      <c r="AQ850" s="4"/>
      <c r="AR850" s="4"/>
      <c r="AS850" s="4"/>
    </row>
    <row r="851" spans="1:45" ht="12.75" customHeight="1" x14ac:dyDescent="0.25">
      <c r="A851" s="4"/>
      <c r="B851" s="4"/>
      <c r="C851" s="212"/>
      <c r="D851" s="212"/>
      <c r="E851" s="212"/>
      <c r="F851" s="212"/>
      <c r="G851" s="212"/>
      <c r="H851" s="212"/>
      <c r="I851" s="212"/>
      <c r="J851" s="212"/>
      <c r="K851" s="487"/>
      <c r="L851" s="4"/>
      <c r="M851" s="4"/>
      <c r="N851" s="4"/>
      <c r="O851" s="4"/>
      <c r="P851" s="4"/>
      <c r="Q851" s="212"/>
      <c r="R851" s="395"/>
      <c r="S851" s="4"/>
      <c r="T851" s="4"/>
      <c r="U851" s="212"/>
      <c r="V851" s="212"/>
      <c r="W851" s="212"/>
      <c r="X851" s="4"/>
      <c r="Y851" s="4"/>
      <c r="Z851" s="4"/>
      <c r="AA851" s="4"/>
      <c r="AB851" s="395"/>
      <c r="AC851" s="213"/>
      <c r="AD851" s="395"/>
      <c r="AE851" s="409"/>
      <c r="AF851" s="4"/>
      <c r="AG851" s="4"/>
      <c r="AH851" s="4"/>
      <c r="AI851" s="212"/>
      <c r="AJ851" s="4"/>
      <c r="AK851" s="4"/>
      <c r="AL851" s="4"/>
      <c r="AM851" s="4"/>
      <c r="AN851" s="4"/>
      <c r="AO851" s="4"/>
      <c r="AP851" s="4"/>
      <c r="AQ851" s="4"/>
      <c r="AR851" s="4"/>
      <c r="AS851" s="4"/>
    </row>
    <row r="852" spans="1:45" ht="12.75" customHeight="1" x14ac:dyDescent="0.25">
      <c r="A852" s="4"/>
      <c r="B852" s="4"/>
      <c r="C852" s="212"/>
      <c r="D852" s="212"/>
      <c r="E852" s="212"/>
      <c r="F852" s="212"/>
      <c r="G852" s="212"/>
      <c r="H852" s="212"/>
      <c r="I852" s="212"/>
      <c r="J852" s="212"/>
      <c r="K852" s="487"/>
      <c r="L852" s="4"/>
      <c r="M852" s="4"/>
      <c r="N852" s="4"/>
      <c r="O852" s="4"/>
      <c r="P852" s="4"/>
      <c r="Q852" s="212"/>
      <c r="R852" s="395"/>
      <c r="S852" s="4"/>
      <c r="T852" s="4"/>
      <c r="U852" s="212"/>
      <c r="V852" s="212"/>
      <c r="W852" s="212"/>
      <c r="X852" s="4"/>
      <c r="Y852" s="4"/>
      <c r="Z852" s="4"/>
      <c r="AA852" s="4"/>
      <c r="AB852" s="395"/>
      <c r="AC852" s="213"/>
      <c r="AD852" s="395"/>
      <c r="AE852" s="409"/>
      <c r="AF852" s="4"/>
      <c r="AG852" s="4"/>
      <c r="AH852" s="4"/>
      <c r="AI852" s="212"/>
      <c r="AJ852" s="4"/>
      <c r="AK852" s="4"/>
      <c r="AL852" s="4"/>
      <c r="AM852" s="4"/>
      <c r="AN852" s="4"/>
      <c r="AO852" s="4"/>
      <c r="AP852" s="4"/>
      <c r="AQ852" s="4"/>
      <c r="AR852" s="4"/>
      <c r="AS852" s="4"/>
    </row>
    <row r="853" spans="1:45" ht="12.75" customHeight="1" x14ac:dyDescent="0.25">
      <c r="A853" s="4"/>
      <c r="B853" s="4"/>
      <c r="C853" s="212"/>
      <c r="D853" s="212"/>
      <c r="E853" s="212"/>
      <c r="F853" s="212"/>
      <c r="G853" s="212"/>
      <c r="H853" s="212"/>
      <c r="I853" s="212"/>
      <c r="J853" s="212"/>
      <c r="K853" s="487"/>
      <c r="L853" s="4"/>
      <c r="M853" s="4"/>
      <c r="N853" s="4"/>
      <c r="O853" s="4"/>
      <c r="P853" s="4"/>
      <c r="Q853" s="212"/>
      <c r="R853" s="395"/>
      <c r="S853" s="4"/>
      <c r="T853" s="4"/>
      <c r="U853" s="212"/>
      <c r="V853" s="212"/>
      <c r="W853" s="212"/>
      <c r="X853" s="4"/>
      <c r="Y853" s="4"/>
      <c r="Z853" s="4"/>
      <c r="AA853" s="4"/>
      <c r="AB853" s="395"/>
      <c r="AC853" s="213"/>
      <c r="AD853" s="395"/>
      <c r="AE853" s="409"/>
      <c r="AF853" s="4"/>
      <c r="AG853" s="4"/>
      <c r="AH853" s="4"/>
      <c r="AI853" s="212"/>
      <c r="AJ853" s="4"/>
      <c r="AK853" s="4"/>
      <c r="AL853" s="4"/>
      <c r="AM853" s="4"/>
      <c r="AN853" s="4"/>
      <c r="AO853" s="4"/>
      <c r="AP853" s="4"/>
      <c r="AQ853" s="4"/>
      <c r="AR853" s="4"/>
      <c r="AS853" s="4"/>
    </row>
    <row r="854" spans="1:45" ht="12.75" customHeight="1" x14ac:dyDescent="0.25">
      <c r="A854" s="4"/>
      <c r="B854" s="4"/>
      <c r="C854" s="212"/>
      <c r="D854" s="212"/>
      <c r="E854" s="212"/>
      <c r="F854" s="212"/>
      <c r="G854" s="212"/>
      <c r="H854" s="212"/>
      <c r="I854" s="212"/>
      <c r="J854" s="212"/>
      <c r="K854" s="487"/>
      <c r="L854" s="4"/>
      <c r="M854" s="4"/>
      <c r="N854" s="4"/>
      <c r="O854" s="4"/>
      <c r="P854" s="4"/>
      <c r="Q854" s="212"/>
      <c r="R854" s="395"/>
      <c r="S854" s="4"/>
      <c r="T854" s="4"/>
      <c r="U854" s="212"/>
      <c r="V854" s="212"/>
      <c r="W854" s="212"/>
      <c r="X854" s="4"/>
      <c r="Y854" s="4"/>
      <c r="Z854" s="4"/>
      <c r="AA854" s="4"/>
      <c r="AB854" s="395"/>
      <c r="AC854" s="213"/>
      <c r="AD854" s="395"/>
      <c r="AE854" s="409"/>
      <c r="AF854" s="4"/>
      <c r="AG854" s="4"/>
      <c r="AH854" s="4"/>
      <c r="AI854" s="212"/>
      <c r="AJ854" s="4"/>
      <c r="AK854" s="4"/>
      <c r="AL854" s="4"/>
      <c r="AM854" s="4"/>
      <c r="AN854" s="4"/>
      <c r="AO854" s="4"/>
      <c r="AP854" s="4"/>
      <c r="AQ854" s="4"/>
      <c r="AR854" s="4"/>
      <c r="AS854" s="4"/>
    </row>
    <row r="855" spans="1:45" ht="12.75" customHeight="1" x14ac:dyDescent="0.25">
      <c r="A855" s="4"/>
      <c r="B855" s="4"/>
      <c r="C855" s="212"/>
      <c r="D855" s="212"/>
      <c r="E855" s="212"/>
      <c r="F855" s="212"/>
      <c r="G855" s="212"/>
      <c r="H855" s="212"/>
      <c r="I855" s="212"/>
      <c r="J855" s="212"/>
      <c r="K855" s="487"/>
      <c r="L855" s="4"/>
      <c r="M855" s="4"/>
      <c r="N855" s="4"/>
      <c r="O855" s="4"/>
      <c r="P855" s="4"/>
      <c r="Q855" s="212"/>
      <c r="R855" s="395"/>
      <c r="S855" s="4"/>
      <c r="T855" s="4"/>
      <c r="U855" s="212"/>
      <c r="V855" s="212"/>
      <c r="W855" s="212"/>
      <c r="X855" s="4"/>
      <c r="Y855" s="4"/>
      <c r="Z855" s="4"/>
      <c r="AA855" s="4"/>
      <c r="AB855" s="395"/>
      <c r="AC855" s="213"/>
      <c r="AD855" s="395"/>
      <c r="AE855" s="409"/>
      <c r="AF855" s="4"/>
      <c r="AG855" s="4"/>
      <c r="AH855" s="4"/>
      <c r="AI855" s="212"/>
      <c r="AJ855" s="4"/>
      <c r="AK855" s="4"/>
      <c r="AL855" s="4"/>
      <c r="AM855" s="4"/>
      <c r="AN855" s="4"/>
      <c r="AO855" s="4"/>
      <c r="AP855" s="4"/>
      <c r="AQ855" s="4"/>
      <c r="AR855" s="4"/>
      <c r="AS855" s="4"/>
    </row>
    <row r="856" spans="1:45" ht="12.75" customHeight="1" x14ac:dyDescent="0.25">
      <c r="A856" s="4"/>
      <c r="B856" s="4"/>
      <c r="C856" s="212"/>
      <c r="D856" s="212"/>
      <c r="E856" s="212"/>
      <c r="F856" s="212"/>
      <c r="G856" s="212"/>
      <c r="H856" s="212"/>
      <c r="I856" s="212"/>
      <c r="J856" s="212"/>
      <c r="K856" s="487"/>
      <c r="L856" s="4"/>
      <c r="M856" s="4"/>
      <c r="N856" s="4"/>
      <c r="O856" s="4"/>
      <c r="P856" s="4"/>
      <c r="Q856" s="212"/>
      <c r="R856" s="395"/>
      <c r="S856" s="4"/>
      <c r="T856" s="4"/>
      <c r="U856" s="212"/>
      <c r="V856" s="212"/>
      <c r="W856" s="212"/>
      <c r="X856" s="4"/>
      <c r="Y856" s="4"/>
      <c r="Z856" s="4"/>
      <c r="AA856" s="4"/>
      <c r="AB856" s="395"/>
      <c r="AC856" s="213"/>
      <c r="AD856" s="395"/>
      <c r="AE856" s="409"/>
      <c r="AF856" s="4"/>
      <c r="AG856" s="4"/>
      <c r="AH856" s="4"/>
      <c r="AI856" s="212"/>
      <c r="AJ856" s="4"/>
      <c r="AK856" s="4"/>
      <c r="AL856" s="4"/>
      <c r="AM856" s="4"/>
      <c r="AN856" s="4"/>
      <c r="AO856" s="4"/>
      <c r="AP856" s="4"/>
      <c r="AQ856" s="4"/>
      <c r="AR856" s="4"/>
      <c r="AS856" s="4"/>
    </row>
    <row r="857" spans="1:45" ht="12.75" customHeight="1" x14ac:dyDescent="0.25">
      <c r="A857" s="4"/>
      <c r="B857" s="4"/>
      <c r="C857" s="212"/>
      <c r="D857" s="212"/>
      <c r="E857" s="212"/>
      <c r="F857" s="212"/>
      <c r="G857" s="212"/>
      <c r="H857" s="212"/>
      <c r="I857" s="212"/>
      <c r="J857" s="212"/>
      <c r="K857" s="487"/>
      <c r="L857" s="4"/>
      <c r="M857" s="4"/>
      <c r="N857" s="4"/>
      <c r="O857" s="4"/>
      <c r="P857" s="4"/>
      <c r="Q857" s="212"/>
      <c r="R857" s="395"/>
      <c r="S857" s="4"/>
      <c r="T857" s="4"/>
      <c r="U857" s="212"/>
      <c r="V857" s="212"/>
      <c r="W857" s="212"/>
      <c r="X857" s="4"/>
      <c r="Y857" s="4"/>
      <c r="Z857" s="4"/>
      <c r="AA857" s="4"/>
      <c r="AB857" s="395"/>
      <c r="AC857" s="213"/>
      <c r="AD857" s="395"/>
      <c r="AE857" s="409"/>
      <c r="AF857" s="4"/>
      <c r="AG857" s="4"/>
      <c r="AH857" s="4"/>
      <c r="AI857" s="212"/>
      <c r="AJ857" s="4"/>
      <c r="AK857" s="4"/>
      <c r="AL857" s="4"/>
      <c r="AM857" s="4"/>
      <c r="AN857" s="4"/>
      <c r="AO857" s="4"/>
      <c r="AP857" s="4"/>
      <c r="AQ857" s="4"/>
      <c r="AR857" s="4"/>
      <c r="AS857" s="4"/>
    </row>
    <row r="858" spans="1:45" ht="12.75" customHeight="1" x14ac:dyDescent="0.25">
      <c r="A858" s="4"/>
      <c r="B858" s="4"/>
      <c r="C858" s="212"/>
      <c r="D858" s="212"/>
      <c r="E858" s="212"/>
      <c r="F858" s="212"/>
      <c r="G858" s="212"/>
      <c r="H858" s="212"/>
      <c r="I858" s="212"/>
      <c r="J858" s="212"/>
      <c r="K858" s="487"/>
      <c r="L858" s="4"/>
      <c r="M858" s="4"/>
      <c r="N858" s="4"/>
      <c r="O858" s="4"/>
      <c r="P858" s="4"/>
      <c r="Q858" s="212"/>
      <c r="R858" s="395"/>
      <c r="S858" s="4"/>
      <c r="T858" s="4"/>
      <c r="U858" s="212"/>
      <c r="V858" s="212"/>
      <c r="W858" s="212"/>
      <c r="X858" s="4"/>
      <c r="Y858" s="4"/>
      <c r="Z858" s="4"/>
      <c r="AA858" s="4"/>
      <c r="AB858" s="395"/>
      <c r="AC858" s="213"/>
      <c r="AD858" s="395"/>
      <c r="AE858" s="409"/>
      <c r="AF858" s="4"/>
      <c r="AG858" s="4"/>
      <c r="AH858" s="4"/>
      <c r="AI858" s="212"/>
      <c r="AJ858" s="4"/>
      <c r="AK858" s="4"/>
      <c r="AL858" s="4"/>
      <c r="AM858" s="4"/>
      <c r="AN858" s="4"/>
      <c r="AO858" s="4"/>
      <c r="AP858" s="4"/>
      <c r="AQ858" s="4"/>
      <c r="AR858" s="4"/>
      <c r="AS858" s="4"/>
    </row>
    <row r="859" spans="1:45" ht="12.75" customHeight="1" x14ac:dyDescent="0.25">
      <c r="A859" s="4"/>
      <c r="B859" s="4"/>
      <c r="C859" s="212"/>
      <c r="D859" s="212"/>
      <c r="E859" s="212"/>
      <c r="F859" s="212"/>
      <c r="G859" s="212"/>
      <c r="H859" s="212"/>
      <c r="I859" s="212"/>
      <c r="J859" s="212"/>
      <c r="K859" s="487"/>
      <c r="L859" s="4"/>
      <c r="M859" s="4"/>
      <c r="N859" s="4"/>
      <c r="O859" s="4"/>
      <c r="P859" s="4"/>
      <c r="Q859" s="212"/>
      <c r="R859" s="395"/>
      <c r="S859" s="4"/>
      <c r="T859" s="4"/>
      <c r="U859" s="212"/>
      <c r="V859" s="212"/>
      <c r="W859" s="212"/>
      <c r="X859" s="4"/>
      <c r="Y859" s="4"/>
      <c r="Z859" s="4"/>
      <c r="AA859" s="4"/>
      <c r="AB859" s="395"/>
      <c r="AC859" s="213"/>
      <c r="AD859" s="395"/>
      <c r="AE859" s="409"/>
      <c r="AF859" s="4"/>
      <c r="AG859" s="4"/>
      <c r="AH859" s="4"/>
      <c r="AI859" s="212"/>
      <c r="AJ859" s="4"/>
      <c r="AK859" s="4"/>
      <c r="AL859" s="4"/>
      <c r="AM859" s="4"/>
      <c r="AN859" s="4"/>
      <c r="AO859" s="4"/>
      <c r="AP859" s="4"/>
      <c r="AQ859" s="4"/>
      <c r="AR859" s="4"/>
      <c r="AS859" s="4"/>
    </row>
    <row r="860" spans="1:45" ht="12.75" customHeight="1" x14ac:dyDescent="0.25">
      <c r="A860" s="4"/>
      <c r="B860" s="4"/>
      <c r="C860" s="212"/>
      <c r="D860" s="212"/>
      <c r="E860" s="212"/>
      <c r="F860" s="212"/>
      <c r="G860" s="212"/>
      <c r="H860" s="212"/>
      <c r="I860" s="212"/>
      <c r="J860" s="212"/>
      <c r="K860" s="487"/>
      <c r="L860" s="4"/>
      <c r="M860" s="4"/>
      <c r="N860" s="4"/>
      <c r="O860" s="4"/>
      <c r="P860" s="4"/>
      <c r="Q860" s="212"/>
      <c r="R860" s="395"/>
      <c r="S860" s="4"/>
      <c r="T860" s="4"/>
      <c r="U860" s="212"/>
      <c r="V860" s="212"/>
      <c r="W860" s="212"/>
      <c r="X860" s="4"/>
      <c r="Y860" s="4"/>
      <c r="Z860" s="4"/>
      <c r="AA860" s="4"/>
      <c r="AB860" s="395"/>
      <c r="AC860" s="213"/>
      <c r="AD860" s="395"/>
      <c r="AE860" s="409"/>
      <c r="AF860" s="4"/>
      <c r="AG860" s="4"/>
      <c r="AH860" s="4"/>
      <c r="AI860" s="212"/>
      <c r="AJ860" s="4"/>
      <c r="AK860" s="4"/>
      <c r="AL860" s="4"/>
      <c r="AM860" s="4"/>
      <c r="AN860" s="4"/>
      <c r="AO860" s="4"/>
      <c r="AP860" s="4"/>
      <c r="AQ860" s="4"/>
      <c r="AR860" s="4"/>
      <c r="AS860" s="4"/>
    </row>
    <row r="861" spans="1:45" ht="12.75" customHeight="1" x14ac:dyDescent="0.25">
      <c r="A861" s="4"/>
      <c r="B861" s="4"/>
      <c r="C861" s="212"/>
      <c r="D861" s="212"/>
      <c r="E861" s="212"/>
      <c r="F861" s="212"/>
      <c r="G861" s="212"/>
      <c r="H861" s="212"/>
      <c r="I861" s="212"/>
      <c r="J861" s="212"/>
      <c r="K861" s="487"/>
      <c r="L861" s="4"/>
      <c r="M861" s="4"/>
      <c r="N861" s="4"/>
      <c r="O861" s="4"/>
      <c r="P861" s="4"/>
      <c r="Q861" s="212"/>
      <c r="R861" s="395"/>
      <c r="S861" s="4"/>
      <c r="T861" s="4"/>
      <c r="U861" s="212"/>
      <c r="V861" s="212"/>
      <c r="W861" s="212"/>
      <c r="X861" s="4"/>
      <c r="Y861" s="4"/>
      <c r="Z861" s="4"/>
      <c r="AA861" s="4"/>
      <c r="AB861" s="395"/>
      <c r="AC861" s="213"/>
      <c r="AD861" s="395"/>
      <c r="AE861" s="409"/>
      <c r="AF861" s="4"/>
      <c r="AG861" s="4"/>
      <c r="AH861" s="4"/>
      <c r="AI861" s="212"/>
      <c r="AJ861" s="4"/>
      <c r="AK861" s="4"/>
      <c r="AL861" s="4"/>
      <c r="AM861" s="4"/>
      <c r="AN861" s="4"/>
      <c r="AO861" s="4"/>
      <c r="AP861" s="4"/>
      <c r="AQ861" s="4"/>
      <c r="AR861" s="4"/>
      <c r="AS861" s="4"/>
    </row>
    <row r="862" spans="1:45" ht="12.75" customHeight="1" x14ac:dyDescent="0.25">
      <c r="A862" s="4"/>
      <c r="B862" s="4"/>
      <c r="C862" s="212"/>
      <c r="D862" s="212"/>
      <c r="E862" s="212"/>
      <c r="F862" s="212"/>
      <c r="G862" s="212"/>
      <c r="H862" s="212"/>
      <c r="I862" s="212"/>
      <c r="J862" s="212"/>
      <c r="K862" s="487"/>
      <c r="L862" s="4"/>
      <c r="M862" s="4"/>
      <c r="N862" s="4"/>
      <c r="O862" s="4"/>
      <c r="P862" s="4"/>
      <c r="Q862" s="212"/>
      <c r="R862" s="395"/>
      <c r="S862" s="4"/>
      <c r="T862" s="4"/>
      <c r="U862" s="212"/>
      <c r="V862" s="212"/>
      <c r="W862" s="212"/>
      <c r="X862" s="4"/>
      <c r="Y862" s="4"/>
      <c r="Z862" s="4"/>
      <c r="AA862" s="4"/>
      <c r="AB862" s="395"/>
      <c r="AC862" s="213"/>
      <c r="AD862" s="395"/>
      <c r="AE862" s="409"/>
      <c r="AF862" s="4"/>
      <c r="AG862" s="4"/>
      <c r="AH862" s="4"/>
      <c r="AI862" s="212"/>
      <c r="AJ862" s="4"/>
      <c r="AK862" s="4"/>
      <c r="AL862" s="4"/>
      <c r="AM862" s="4"/>
      <c r="AN862" s="4"/>
      <c r="AO862" s="4"/>
      <c r="AP862" s="4"/>
      <c r="AQ862" s="4"/>
      <c r="AR862" s="4"/>
      <c r="AS862" s="4"/>
    </row>
    <row r="863" spans="1:45" ht="12.75" customHeight="1" x14ac:dyDescent="0.25">
      <c r="A863" s="4"/>
      <c r="B863" s="4"/>
      <c r="C863" s="212"/>
      <c r="D863" s="212"/>
      <c r="E863" s="212"/>
      <c r="F863" s="212"/>
      <c r="G863" s="212"/>
      <c r="H863" s="212"/>
      <c r="I863" s="212"/>
      <c r="J863" s="212"/>
      <c r="K863" s="487"/>
      <c r="L863" s="4"/>
      <c r="M863" s="4"/>
      <c r="N863" s="4"/>
      <c r="O863" s="4"/>
      <c r="P863" s="4"/>
      <c r="Q863" s="212"/>
      <c r="R863" s="395"/>
      <c r="S863" s="4"/>
      <c r="T863" s="4"/>
      <c r="U863" s="212"/>
      <c r="V863" s="212"/>
      <c r="W863" s="212"/>
      <c r="X863" s="4"/>
      <c r="Y863" s="4"/>
      <c r="Z863" s="4"/>
      <c r="AA863" s="4"/>
      <c r="AB863" s="395"/>
      <c r="AC863" s="213"/>
      <c r="AD863" s="395"/>
      <c r="AE863" s="409"/>
      <c r="AF863" s="4"/>
      <c r="AG863" s="4"/>
      <c r="AH863" s="4"/>
      <c r="AI863" s="212"/>
      <c r="AJ863" s="4"/>
      <c r="AK863" s="4"/>
      <c r="AL863" s="4"/>
      <c r="AM863" s="4"/>
      <c r="AN863" s="4"/>
      <c r="AO863" s="4"/>
      <c r="AP863" s="4"/>
      <c r="AQ863" s="4"/>
      <c r="AR863" s="4"/>
      <c r="AS863" s="4"/>
    </row>
    <row r="864" spans="1:45" ht="12.75" customHeight="1" x14ac:dyDescent="0.25">
      <c r="A864" s="4"/>
      <c r="B864" s="4"/>
      <c r="C864" s="212"/>
      <c r="D864" s="212"/>
      <c r="E864" s="212"/>
      <c r="F864" s="212"/>
      <c r="G864" s="212"/>
      <c r="H864" s="212"/>
      <c r="I864" s="212"/>
      <c r="J864" s="212"/>
      <c r="K864" s="487"/>
      <c r="L864" s="4"/>
      <c r="M864" s="4"/>
      <c r="N864" s="4"/>
      <c r="O864" s="4"/>
      <c r="P864" s="4"/>
      <c r="Q864" s="212"/>
      <c r="R864" s="395"/>
      <c r="S864" s="4"/>
      <c r="T864" s="4"/>
      <c r="U864" s="212"/>
      <c r="V864" s="212"/>
      <c r="W864" s="212"/>
      <c r="X864" s="4"/>
      <c r="Y864" s="4"/>
      <c r="Z864" s="4"/>
      <c r="AA864" s="4"/>
      <c r="AB864" s="395"/>
      <c r="AC864" s="213"/>
      <c r="AD864" s="395"/>
      <c r="AE864" s="409"/>
      <c r="AF864" s="4"/>
      <c r="AG864" s="4"/>
      <c r="AH864" s="4"/>
      <c r="AI864" s="212"/>
      <c r="AJ864" s="4"/>
      <c r="AK864" s="4"/>
      <c r="AL864" s="4"/>
      <c r="AM864" s="4"/>
      <c r="AN864" s="4"/>
      <c r="AO864" s="4"/>
      <c r="AP864" s="4"/>
      <c r="AQ864" s="4"/>
      <c r="AR864" s="4"/>
      <c r="AS864" s="4"/>
    </row>
    <row r="865" spans="1:45" ht="12.75" customHeight="1" x14ac:dyDescent="0.25">
      <c r="A865" s="4"/>
      <c r="B865" s="4"/>
      <c r="C865" s="212"/>
      <c r="D865" s="212"/>
      <c r="E865" s="212"/>
      <c r="F865" s="212"/>
      <c r="G865" s="212"/>
      <c r="H865" s="212"/>
      <c r="I865" s="212"/>
      <c r="J865" s="212"/>
      <c r="K865" s="487"/>
      <c r="L865" s="4"/>
      <c r="M865" s="4"/>
      <c r="N865" s="4"/>
      <c r="O865" s="4"/>
      <c r="P865" s="4"/>
      <c r="Q865" s="212"/>
      <c r="R865" s="395"/>
      <c r="S865" s="4"/>
      <c r="T865" s="4"/>
      <c r="U865" s="212"/>
      <c r="V865" s="212"/>
      <c r="W865" s="212"/>
      <c r="X865" s="4"/>
      <c r="Y865" s="4"/>
      <c r="Z865" s="4"/>
      <c r="AA865" s="4"/>
      <c r="AB865" s="395"/>
      <c r="AC865" s="213"/>
      <c r="AD865" s="395"/>
      <c r="AE865" s="409"/>
      <c r="AF865" s="4"/>
      <c r="AG865" s="4"/>
      <c r="AH865" s="4"/>
      <c r="AI865" s="212"/>
      <c r="AJ865" s="4"/>
      <c r="AK865" s="4"/>
      <c r="AL865" s="4"/>
      <c r="AM865" s="4"/>
      <c r="AN865" s="4"/>
      <c r="AO865" s="4"/>
      <c r="AP865" s="4"/>
      <c r="AQ865" s="4"/>
      <c r="AR865" s="4"/>
      <c r="AS865" s="4"/>
    </row>
    <row r="866" spans="1:45" ht="12.75" customHeight="1" x14ac:dyDescent="0.25">
      <c r="A866" s="4"/>
      <c r="B866" s="4"/>
      <c r="C866" s="212"/>
      <c r="D866" s="212"/>
      <c r="E866" s="212"/>
      <c r="F866" s="212"/>
      <c r="G866" s="212"/>
      <c r="H866" s="212"/>
      <c r="I866" s="212"/>
      <c r="J866" s="212"/>
      <c r="K866" s="487"/>
      <c r="L866" s="4"/>
      <c r="M866" s="4"/>
      <c r="N866" s="4"/>
      <c r="O866" s="4"/>
      <c r="P866" s="4"/>
      <c r="Q866" s="212"/>
      <c r="R866" s="395"/>
      <c r="S866" s="4"/>
      <c r="T866" s="4"/>
      <c r="U866" s="212"/>
      <c r="V866" s="212"/>
      <c r="W866" s="212"/>
      <c r="X866" s="4"/>
      <c r="Y866" s="4"/>
      <c r="Z866" s="4"/>
      <c r="AA866" s="4"/>
      <c r="AB866" s="395"/>
      <c r="AC866" s="213"/>
      <c r="AD866" s="395"/>
      <c r="AE866" s="409"/>
      <c r="AF866" s="4"/>
      <c r="AG866" s="4"/>
      <c r="AH866" s="4"/>
      <c r="AI866" s="212"/>
      <c r="AJ866" s="4"/>
      <c r="AK866" s="4"/>
      <c r="AL866" s="4"/>
      <c r="AM866" s="4"/>
      <c r="AN866" s="4"/>
      <c r="AO866" s="4"/>
      <c r="AP866" s="4"/>
      <c r="AQ866" s="4"/>
      <c r="AR866" s="4"/>
      <c r="AS866" s="4"/>
    </row>
    <row r="867" spans="1:45" ht="12.75" customHeight="1" x14ac:dyDescent="0.25">
      <c r="A867" s="4"/>
      <c r="B867" s="4"/>
      <c r="C867" s="212"/>
      <c r="D867" s="212"/>
      <c r="E867" s="212"/>
      <c r="F867" s="212"/>
      <c r="G867" s="212"/>
      <c r="H867" s="212"/>
      <c r="I867" s="212"/>
      <c r="J867" s="212"/>
      <c r="K867" s="487"/>
      <c r="L867" s="4"/>
      <c r="M867" s="4"/>
      <c r="N867" s="4"/>
      <c r="O867" s="4"/>
      <c r="P867" s="4"/>
      <c r="Q867" s="212"/>
      <c r="R867" s="395"/>
      <c r="S867" s="4"/>
      <c r="T867" s="4"/>
      <c r="U867" s="212"/>
      <c r="V867" s="212"/>
      <c r="W867" s="212"/>
      <c r="X867" s="4"/>
      <c r="Y867" s="4"/>
      <c r="Z867" s="4"/>
      <c r="AA867" s="4"/>
      <c r="AB867" s="395"/>
      <c r="AC867" s="213"/>
      <c r="AD867" s="395"/>
      <c r="AE867" s="409"/>
      <c r="AF867" s="4"/>
      <c r="AG867" s="4"/>
      <c r="AH867" s="4"/>
      <c r="AI867" s="212"/>
      <c r="AJ867" s="4"/>
      <c r="AK867" s="4"/>
      <c r="AL867" s="4"/>
      <c r="AM867" s="4"/>
      <c r="AN867" s="4"/>
      <c r="AO867" s="4"/>
      <c r="AP867" s="4"/>
      <c r="AQ867" s="4"/>
      <c r="AR867" s="4"/>
      <c r="AS867" s="4"/>
    </row>
    <row r="868" spans="1:45" ht="12.75" customHeight="1" x14ac:dyDescent="0.25">
      <c r="A868" s="4"/>
      <c r="B868" s="4"/>
      <c r="C868" s="212"/>
      <c r="D868" s="212"/>
      <c r="E868" s="212"/>
      <c r="F868" s="212"/>
      <c r="G868" s="212"/>
      <c r="H868" s="212"/>
      <c r="I868" s="212"/>
      <c r="J868" s="212"/>
      <c r="K868" s="487"/>
      <c r="L868" s="4"/>
      <c r="M868" s="4"/>
      <c r="N868" s="4"/>
      <c r="O868" s="4"/>
      <c r="P868" s="4"/>
      <c r="Q868" s="212"/>
      <c r="R868" s="395"/>
      <c r="S868" s="4"/>
      <c r="T868" s="4"/>
      <c r="U868" s="212"/>
      <c r="V868" s="212"/>
      <c r="W868" s="212"/>
      <c r="X868" s="4"/>
      <c r="Y868" s="4"/>
      <c r="Z868" s="4"/>
      <c r="AA868" s="4"/>
      <c r="AB868" s="395"/>
      <c r="AC868" s="213"/>
      <c r="AD868" s="395"/>
      <c r="AE868" s="409"/>
      <c r="AF868" s="4"/>
      <c r="AG868" s="4"/>
      <c r="AH868" s="4"/>
      <c r="AI868" s="212"/>
      <c r="AJ868" s="4"/>
      <c r="AK868" s="4"/>
      <c r="AL868" s="4"/>
      <c r="AM868" s="4"/>
      <c r="AN868" s="4"/>
      <c r="AO868" s="4"/>
      <c r="AP868" s="4"/>
      <c r="AQ868" s="4"/>
      <c r="AR868" s="4"/>
      <c r="AS868" s="4"/>
    </row>
    <row r="869" spans="1:45" ht="12.75" customHeight="1" x14ac:dyDescent="0.25">
      <c r="A869" s="4"/>
      <c r="B869" s="4"/>
      <c r="C869" s="212"/>
      <c r="D869" s="212"/>
      <c r="E869" s="212"/>
      <c r="F869" s="212"/>
      <c r="G869" s="212"/>
      <c r="H869" s="212"/>
      <c r="I869" s="212"/>
      <c r="J869" s="212"/>
      <c r="K869" s="487"/>
      <c r="L869" s="4"/>
      <c r="M869" s="4"/>
      <c r="N869" s="4"/>
      <c r="O869" s="4"/>
      <c r="P869" s="4"/>
      <c r="Q869" s="212"/>
      <c r="R869" s="395"/>
      <c r="S869" s="4"/>
      <c r="T869" s="4"/>
      <c r="U869" s="212"/>
      <c r="V869" s="212"/>
      <c r="W869" s="212"/>
      <c r="X869" s="4"/>
      <c r="Y869" s="4"/>
      <c r="Z869" s="4"/>
      <c r="AA869" s="4"/>
      <c r="AB869" s="395"/>
      <c r="AC869" s="213"/>
      <c r="AD869" s="395"/>
      <c r="AE869" s="409"/>
      <c r="AF869" s="4"/>
      <c r="AG869" s="4"/>
      <c r="AH869" s="4"/>
      <c r="AI869" s="212"/>
      <c r="AJ869" s="4"/>
      <c r="AK869" s="4"/>
      <c r="AL869" s="4"/>
      <c r="AM869" s="4"/>
      <c r="AN869" s="4"/>
      <c r="AO869" s="4"/>
      <c r="AP869" s="4"/>
      <c r="AQ869" s="4"/>
      <c r="AR869" s="4"/>
      <c r="AS869" s="4"/>
    </row>
    <row r="870" spans="1:45" ht="12.75" customHeight="1" x14ac:dyDescent="0.25">
      <c r="A870" s="4"/>
      <c r="B870" s="4"/>
      <c r="C870" s="212"/>
      <c r="D870" s="212"/>
      <c r="E870" s="212"/>
      <c r="F870" s="212"/>
      <c r="G870" s="212"/>
      <c r="H870" s="212"/>
      <c r="I870" s="212"/>
      <c r="J870" s="212"/>
      <c r="K870" s="487"/>
      <c r="L870" s="4"/>
      <c r="M870" s="4"/>
      <c r="N870" s="4"/>
      <c r="O870" s="4"/>
      <c r="P870" s="4"/>
      <c r="Q870" s="212"/>
      <c r="R870" s="395"/>
      <c r="S870" s="4"/>
      <c r="T870" s="4"/>
      <c r="U870" s="212"/>
      <c r="V870" s="212"/>
      <c r="W870" s="212"/>
      <c r="X870" s="4"/>
      <c r="Y870" s="4"/>
      <c r="Z870" s="4"/>
      <c r="AA870" s="4"/>
      <c r="AB870" s="395"/>
      <c r="AC870" s="213"/>
      <c r="AD870" s="395"/>
      <c r="AE870" s="409"/>
      <c r="AF870" s="4"/>
      <c r="AG870" s="4"/>
      <c r="AH870" s="4"/>
      <c r="AI870" s="212"/>
      <c r="AJ870" s="4"/>
      <c r="AK870" s="4"/>
      <c r="AL870" s="4"/>
      <c r="AM870" s="4"/>
      <c r="AN870" s="4"/>
      <c r="AO870" s="4"/>
      <c r="AP870" s="4"/>
      <c r="AQ870" s="4"/>
      <c r="AR870" s="4"/>
      <c r="AS870" s="4"/>
    </row>
    <row r="871" spans="1:45" ht="12.75" customHeight="1" x14ac:dyDescent="0.25">
      <c r="A871" s="4"/>
      <c r="B871" s="4"/>
      <c r="C871" s="212"/>
      <c r="D871" s="212"/>
      <c r="E871" s="212"/>
      <c r="F871" s="212"/>
      <c r="G871" s="212"/>
      <c r="H871" s="212"/>
      <c r="I871" s="212"/>
      <c r="J871" s="212"/>
      <c r="K871" s="487"/>
      <c r="L871" s="4"/>
      <c r="M871" s="4"/>
      <c r="N871" s="4"/>
      <c r="O871" s="4"/>
      <c r="P871" s="4"/>
      <c r="Q871" s="212"/>
      <c r="R871" s="395"/>
      <c r="S871" s="4"/>
      <c r="T871" s="4"/>
      <c r="U871" s="212"/>
      <c r="V871" s="212"/>
      <c r="W871" s="212"/>
      <c r="X871" s="4"/>
      <c r="Y871" s="4"/>
      <c r="Z871" s="4"/>
      <c r="AA871" s="4"/>
      <c r="AB871" s="395"/>
      <c r="AC871" s="213"/>
      <c r="AD871" s="395"/>
      <c r="AE871" s="409"/>
      <c r="AF871" s="4"/>
      <c r="AG871" s="4"/>
      <c r="AH871" s="4"/>
      <c r="AI871" s="212"/>
      <c r="AJ871" s="4"/>
      <c r="AK871" s="4"/>
      <c r="AL871" s="4"/>
      <c r="AM871" s="4"/>
      <c r="AN871" s="4"/>
      <c r="AO871" s="4"/>
      <c r="AP871" s="4"/>
      <c r="AQ871" s="4"/>
      <c r="AR871" s="4"/>
      <c r="AS871" s="4"/>
    </row>
    <row r="872" spans="1:45" ht="12.75" customHeight="1" x14ac:dyDescent="0.25">
      <c r="A872" s="4"/>
      <c r="B872" s="4"/>
      <c r="C872" s="212"/>
      <c r="D872" s="212"/>
      <c r="E872" s="212"/>
      <c r="F872" s="212"/>
      <c r="G872" s="212"/>
      <c r="H872" s="212"/>
      <c r="I872" s="212"/>
      <c r="J872" s="212"/>
      <c r="K872" s="487"/>
      <c r="L872" s="4"/>
      <c r="M872" s="4"/>
      <c r="N872" s="4"/>
      <c r="O872" s="4"/>
      <c r="P872" s="4"/>
      <c r="Q872" s="212"/>
      <c r="R872" s="395"/>
      <c r="S872" s="4"/>
      <c r="T872" s="4"/>
      <c r="U872" s="212"/>
      <c r="V872" s="212"/>
      <c r="W872" s="212"/>
      <c r="X872" s="4"/>
      <c r="Y872" s="4"/>
      <c r="Z872" s="4"/>
      <c r="AA872" s="4"/>
      <c r="AB872" s="395"/>
      <c r="AC872" s="213"/>
      <c r="AD872" s="395"/>
      <c r="AE872" s="409"/>
      <c r="AF872" s="4"/>
      <c r="AG872" s="4"/>
      <c r="AH872" s="4"/>
      <c r="AI872" s="212"/>
      <c r="AJ872" s="4"/>
      <c r="AK872" s="4"/>
      <c r="AL872" s="4"/>
      <c r="AM872" s="4"/>
      <c r="AN872" s="4"/>
      <c r="AO872" s="4"/>
      <c r="AP872" s="4"/>
      <c r="AQ872" s="4"/>
      <c r="AR872" s="4"/>
      <c r="AS872" s="4"/>
    </row>
    <row r="873" spans="1:45" ht="12.75" customHeight="1" x14ac:dyDescent="0.25">
      <c r="A873" s="4"/>
      <c r="B873" s="4"/>
      <c r="C873" s="212"/>
      <c r="D873" s="212"/>
      <c r="E873" s="212"/>
      <c r="F873" s="212"/>
      <c r="G873" s="212"/>
      <c r="H873" s="212"/>
      <c r="I873" s="212"/>
      <c r="J873" s="212"/>
      <c r="K873" s="487"/>
      <c r="L873" s="4"/>
      <c r="M873" s="4"/>
      <c r="N873" s="4"/>
      <c r="O873" s="4"/>
      <c r="P873" s="4"/>
      <c r="Q873" s="212"/>
      <c r="R873" s="395"/>
      <c r="S873" s="4"/>
      <c r="T873" s="4"/>
      <c r="U873" s="212"/>
      <c r="V873" s="212"/>
      <c r="W873" s="212"/>
      <c r="X873" s="4"/>
      <c r="Y873" s="4"/>
      <c r="Z873" s="4"/>
      <c r="AA873" s="4"/>
      <c r="AB873" s="395"/>
      <c r="AC873" s="213"/>
      <c r="AD873" s="395"/>
      <c r="AE873" s="409"/>
      <c r="AF873" s="4"/>
      <c r="AG873" s="4"/>
      <c r="AH873" s="4"/>
      <c r="AI873" s="212"/>
      <c r="AJ873" s="4"/>
      <c r="AK873" s="4"/>
      <c r="AL873" s="4"/>
      <c r="AM873" s="4"/>
      <c r="AN873" s="4"/>
      <c r="AO873" s="4"/>
      <c r="AP873" s="4"/>
      <c r="AQ873" s="4"/>
      <c r="AR873" s="4"/>
      <c r="AS873" s="4"/>
    </row>
    <row r="874" spans="1:45" ht="12.75" customHeight="1" x14ac:dyDescent="0.25">
      <c r="A874" s="4"/>
      <c r="B874" s="4"/>
      <c r="C874" s="212"/>
      <c r="D874" s="212"/>
      <c r="E874" s="212"/>
      <c r="F874" s="212"/>
      <c r="G874" s="212"/>
      <c r="H874" s="212"/>
      <c r="I874" s="212"/>
      <c r="J874" s="212"/>
      <c r="K874" s="487"/>
      <c r="L874" s="4"/>
      <c r="M874" s="4"/>
      <c r="N874" s="4"/>
      <c r="O874" s="4"/>
      <c r="P874" s="4"/>
      <c r="Q874" s="212"/>
      <c r="R874" s="395"/>
      <c r="S874" s="4"/>
      <c r="T874" s="4"/>
      <c r="U874" s="212"/>
      <c r="V874" s="212"/>
      <c r="W874" s="212"/>
      <c r="X874" s="4"/>
      <c r="Y874" s="4"/>
      <c r="Z874" s="4"/>
      <c r="AA874" s="4"/>
      <c r="AB874" s="395"/>
      <c r="AC874" s="213"/>
      <c r="AD874" s="395"/>
      <c r="AE874" s="409"/>
      <c r="AF874" s="4"/>
      <c r="AG874" s="4"/>
      <c r="AH874" s="4"/>
      <c r="AI874" s="212"/>
      <c r="AJ874" s="4"/>
      <c r="AK874" s="4"/>
      <c r="AL874" s="4"/>
      <c r="AM874" s="4"/>
      <c r="AN874" s="4"/>
      <c r="AO874" s="4"/>
      <c r="AP874" s="4"/>
      <c r="AQ874" s="4"/>
      <c r="AR874" s="4"/>
      <c r="AS874" s="4"/>
    </row>
    <row r="875" spans="1:45" ht="12.75" customHeight="1" x14ac:dyDescent="0.25">
      <c r="A875" s="4"/>
      <c r="B875" s="4"/>
      <c r="C875" s="212"/>
      <c r="D875" s="212"/>
      <c r="E875" s="212"/>
      <c r="F875" s="212"/>
      <c r="G875" s="212"/>
      <c r="H875" s="212"/>
      <c r="I875" s="212"/>
      <c r="J875" s="212"/>
      <c r="K875" s="487"/>
      <c r="L875" s="4"/>
      <c r="M875" s="4"/>
      <c r="N875" s="4"/>
      <c r="O875" s="4"/>
      <c r="P875" s="4"/>
      <c r="Q875" s="212"/>
      <c r="R875" s="395"/>
      <c r="S875" s="4"/>
      <c r="T875" s="4"/>
      <c r="U875" s="212"/>
      <c r="V875" s="212"/>
      <c r="W875" s="212"/>
      <c r="X875" s="4"/>
      <c r="Y875" s="4"/>
      <c r="Z875" s="4"/>
      <c r="AA875" s="4"/>
      <c r="AB875" s="395"/>
      <c r="AC875" s="213"/>
      <c r="AD875" s="395"/>
      <c r="AE875" s="409"/>
      <c r="AF875" s="4"/>
      <c r="AG875" s="4"/>
      <c r="AH875" s="4"/>
      <c r="AI875" s="212"/>
      <c r="AJ875" s="4"/>
      <c r="AK875" s="4"/>
      <c r="AL875" s="4"/>
      <c r="AM875" s="4"/>
      <c r="AN875" s="4"/>
      <c r="AO875" s="4"/>
      <c r="AP875" s="4"/>
      <c r="AQ875" s="4"/>
      <c r="AR875" s="4"/>
      <c r="AS875" s="4"/>
    </row>
    <row r="876" spans="1:45" ht="12.75" customHeight="1" x14ac:dyDescent="0.25">
      <c r="A876" s="4"/>
      <c r="B876" s="4"/>
      <c r="C876" s="212"/>
      <c r="D876" s="212"/>
      <c r="E876" s="212"/>
      <c r="F876" s="212"/>
      <c r="G876" s="212"/>
      <c r="H876" s="212"/>
      <c r="I876" s="212"/>
      <c r="J876" s="212"/>
      <c r="K876" s="487"/>
      <c r="L876" s="4"/>
      <c r="M876" s="4"/>
      <c r="N876" s="4"/>
      <c r="O876" s="4"/>
      <c r="P876" s="4"/>
      <c r="Q876" s="212"/>
      <c r="R876" s="395"/>
      <c r="S876" s="4"/>
      <c r="T876" s="4"/>
      <c r="U876" s="212"/>
      <c r="V876" s="212"/>
      <c r="W876" s="212"/>
      <c r="X876" s="4"/>
      <c r="Y876" s="4"/>
      <c r="Z876" s="4"/>
      <c r="AA876" s="4"/>
      <c r="AB876" s="395"/>
      <c r="AC876" s="213"/>
      <c r="AD876" s="395"/>
      <c r="AE876" s="409"/>
      <c r="AF876" s="4"/>
      <c r="AG876" s="4"/>
      <c r="AH876" s="4"/>
      <c r="AI876" s="212"/>
      <c r="AJ876" s="4"/>
      <c r="AK876" s="4"/>
      <c r="AL876" s="4"/>
      <c r="AM876" s="4"/>
      <c r="AN876" s="4"/>
      <c r="AO876" s="4"/>
      <c r="AP876" s="4"/>
      <c r="AQ876" s="4"/>
      <c r="AR876" s="4"/>
      <c r="AS876" s="4"/>
    </row>
    <row r="877" spans="1:45" ht="12.75" customHeight="1" x14ac:dyDescent="0.25">
      <c r="A877" s="4"/>
      <c r="B877" s="4"/>
      <c r="C877" s="212"/>
      <c r="D877" s="212"/>
      <c r="E877" s="212"/>
      <c r="F877" s="212"/>
      <c r="G877" s="212"/>
      <c r="H877" s="212"/>
      <c r="I877" s="212"/>
      <c r="J877" s="212"/>
      <c r="K877" s="487"/>
      <c r="L877" s="4"/>
      <c r="M877" s="4"/>
      <c r="N877" s="4"/>
      <c r="O877" s="4"/>
      <c r="P877" s="4"/>
      <c r="Q877" s="212"/>
      <c r="R877" s="395"/>
      <c r="S877" s="4"/>
      <c r="T877" s="4"/>
      <c r="U877" s="212"/>
      <c r="V877" s="212"/>
      <c r="W877" s="212"/>
      <c r="X877" s="4"/>
      <c r="Y877" s="4"/>
      <c r="Z877" s="4"/>
      <c r="AA877" s="4"/>
      <c r="AB877" s="395"/>
      <c r="AC877" s="213"/>
      <c r="AD877" s="395"/>
      <c r="AE877" s="409"/>
      <c r="AF877" s="4"/>
      <c r="AG877" s="4"/>
      <c r="AH877" s="4"/>
      <c r="AI877" s="212"/>
      <c r="AJ877" s="4"/>
      <c r="AK877" s="4"/>
      <c r="AL877" s="4"/>
      <c r="AM877" s="4"/>
      <c r="AN877" s="4"/>
      <c r="AO877" s="4"/>
      <c r="AP877" s="4"/>
      <c r="AQ877" s="4"/>
      <c r="AR877" s="4"/>
      <c r="AS877" s="4"/>
    </row>
    <row r="878" spans="1:45" ht="12.75" customHeight="1" x14ac:dyDescent="0.25">
      <c r="A878" s="4"/>
      <c r="B878" s="4"/>
      <c r="C878" s="212"/>
      <c r="D878" s="212"/>
      <c r="E878" s="212"/>
      <c r="F878" s="212"/>
      <c r="G878" s="212"/>
      <c r="H878" s="212"/>
      <c r="I878" s="212"/>
      <c r="J878" s="212"/>
      <c r="K878" s="487"/>
      <c r="L878" s="4"/>
      <c r="M878" s="4"/>
      <c r="N878" s="4"/>
      <c r="O878" s="4"/>
      <c r="P878" s="4"/>
      <c r="Q878" s="212"/>
      <c r="R878" s="395"/>
      <c r="S878" s="4"/>
      <c r="T878" s="4"/>
      <c r="U878" s="212"/>
      <c r="V878" s="212"/>
      <c r="W878" s="212"/>
      <c r="X878" s="4"/>
      <c r="Y878" s="4"/>
      <c r="Z878" s="4"/>
      <c r="AA878" s="4"/>
      <c r="AB878" s="395"/>
      <c r="AC878" s="213"/>
      <c r="AD878" s="395"/>
      <c r="AE878" s="409"/>
      <c r="AF878" s="4"/>
      <c r="AG878" s="4"/>
      <c r="AH878" s="4"/>
      <c r="AI878" s="212"/>
      <c r="AJ878" s="4"/>
      <c r="AK878" s="4"/>
      <c r="AL878" s="4"/>
      <c r="AM878" s="4"/>
      <c r="AN878" s="4"/>
      <c r="AO878" s="4"/>
      <c r="AP878" s="4"/>
      <c r="AQ878" s="4"/>
      <c r="AR878" s="4"/>
      <c r="AS878" s="4"/>
    </row>
    <row r="879" spans="1:45" ht="12.75" customHeight="1" x14ac:dyDescent="0.25">
      <c r="A879" s="4"/>
      <c r="B879" s="4"/>
      <c r="C879" s="212"/>
      <c r="D879" s="212"/>
      <c r="E879" s="212"/>
      <c r="F879" s="212"/>
      <c r="G879" s="212"/>
      <c r="H879" s="212"/>
      <c r="I879" s="212"/>
      <c r="J879" s="212"/>
      <c r="K879" s="487"/>
      <c r="L879" s="4"/>
      <c r="M879" s="4"/>
      <c r="N879" s="4"/>
      <c r="O879" s="4"/>
      <c r="P879" s="4"/>
      <c r="Q879" s="212"/>
      <c r="R879" s="395"/>
      <c r="S879" s="4"/>
      <c r="T879" s="4"/>
      <c r="U879" s="212"/>
      <c r="V879" s="212"/>
      <c r="W879" s="212"/>
      <c r="X879" s="4"/>
      <c r="Y879" s="4"/>
      <c r="Z879" s="4"/>
      <c r="AA879" s="4"/>
      <c r="AB879" s="395"/>
      <c r="AC879" s="213"/>
      <c r="AD879" s="395"/>
      <c r="AE879" s="409"/>
      <c r="AF879" s="4"/>
      <c r="AG879" s="4"/>
      <c r="AH879" s="4"/>
      <c r="AI879" s="212"/>
      <c r="AJ879" s="4"/>
      <c r="AK879" s="4"/>
      <c r="AL879" s="4"/>
      <c r="AM879" s="4"/>
      <c r="AN879" s="4"/>
      <c r="AO879" s="4"/>
      <c r="AP879" s="4"/>
      <c r="AQ879" s="4"/>
      <c r="AR879" s="4"/>
      <c r="AS879" s="4"/>
    </row>
    <row r="880" spans="1:45" ht="12.75" customHeight="1" x14ac:dyDescent="0.25">
      <c r="A880" s="4"/>
      <c r="B880" s="4"/>
      <c r="C880" s="212"/>
      <c r="D880" s="212"/>
      <c r="E880" s="212"/>
      <c r="F880" s="212"/>
      <c r="G880" s="212"/>
      <c r="H880" s="212"/>
      <c r="I880" s="212"/>
      <c r="J880" s="212"/>
      <c r="K880" s="487"/>
      <c r="L880" s="4"/>
      <c r="M880" s="4"/>
      <c r="N880" s="4"/>
      <c r="O880" s="4"/>
      <c r="P880" s="4"/>
      <c r="Q880" s="212"/>
      <c r="R880" s="395"/>
      <c r="S880" s="4"/>
      <c r="T880" s="4"/>
      <c r="U880" s="212"/>
      <c r="V880" s="212"/>
      <c r="W880" s="212"/>
      <c r="X880" s="4"/>
      <c r="Y880" s="4"/>
      <c r="Z880" s="4"/>
      <c r="AA880" s="4"/>
      <c r="AB880" s="395"/>
      <c r="AC880" s="213"/>
      <c r="AD880" s="395"/>
      <c r="AE880" s="409"/>
      <c r="AF880" s="4"/>
      <c r="AG880" s="4"/>
      <c r="AH880" s="4"/>
      <c r="AI880" s="212"/>
      <c r="AJ880" s="4"/>
      <c r="AK880" s="4"/>
      <c r="AL880" s="4"/>
      <c r="AM880" s="4"/>
      <c r="AN880" s="4"/>
      <c r="AO880" s="4"/>
      <c r="AP880" s="4"/>
      <c r="AQ880" s="4"/>
      <c r="AR880" s="4"/>
      <c r="AS880" s="4"/>
    </row>
    <row r="881" spans="1:45" ht="12.75" customHeight="1" x14ac:dyDescent="0.25">
      <c r="A881" s="4"/>
      <c r="B881" s="4"/>
      <c r="C881" s="212"/>
      <c r="D881" s="212"/>
      <c r="E881" s="212"/>
      <c r="F881" s="212"/>
      <c r="G881" s="212"/>
      <c r="H881" s="212"/>
      <c r="I881" s="212"/>
      <c r="J881" s="212"/>
      <c r="K881" s="487"/>
      <c r="L881" s="4"/>
      <c r="M881" s="4"/>
      <c r="N881" s="4"/>
      <c r="O881" s="4"/>
      <c r="P881" s="4"/>
      <c r="Q881" s="212"/>
      <c r="R881" s="395"/>
      <c r="S881" s="4"/>
      <c r="T881" s="4"/>
      <c r="U881" s="212"/>
      <c r="V881" s="212"/>
      <c r="W881" s="212"/>
      <c r="X881" s="4"/>
      <c r="Y881" s="4"/>
      <c r="Z881" s="4"/>
      <c r="AA881" s="4"/>
      <c r="AB881" s="395"/>
      <c r="AC881" s="213"/>
      <c r="AD881" s="395"/>
      <c r="AE881" s="409"/>
      <c r="AF881" s="4"/>
      <c r="AG881" s="4"/>
      <c r="AH881" s="4"/>
      <c r="AI881" s="212"/>
      <c r="AJ881" s="4"/>
      <c r="AK881" s="4"/>
      <c r="AL881" s="4"/>
      <c r="AM881" s="4"/>
      <c r="AN881" s="4"/>
      <c r="AO881" s="4"/>
      <c r="AP881" s="4"/>
      <c r="AQ881" s="4"/>
      <c r="AR881" s="4"/>
      <c r="AS881" s="4"/>
    </row>
    <row r="882" spans="1:45" ht="12.75" customHeight="1" x14ac:dyDescent="0.25">
      <c r="A882" s="4"/>
      <c r="B882" s="4"/>
      <c r="C882" s="212"/>
      <c r="D882" s="212"/>
      <c r="E882" s="212"/>
      <c r="F882" s="212"/>
      <c r="G882" s="212"/>
      <c r="H882" s="212"/>
      <c r="I882" s="212"/>
      <c r="J882" s="212"/>
      <c r="K882" s="487"/>
      <c r="L882" s="4"/>
      <c r="M882" s="4"/>
      <c r="N882" s="4"/>
      <c r="O882" s="4"/>
      <c r="P882" s="4"/>
      <c r="Q882" s="212"/>
      <c r="R882" s="395"/>
      <c r="S882" s="4"/>
      <c r="T882" s="4"/>
      <c r="U882" s="212"/>
      <c r="V882" s="212"/>
      <c r="W882" s="212"/>
      <c r="X882" s="4"/>
      <c r="Y882" s="4"/>
      <c r="Z882" s="4"/>
      <c r="AA882" s="4"/>
      <c r="AB882" s="395"/>
      <c r="AC882" s="213"/>
      <c r="AD882" s="395"/>
      <c r="AE882" s="409"/>
      <c r="AF882" s="4"/>
      <c r="AG882" s="4"/>
      <c r="AH882" s="4"/>
      <c r="AI882" s="212"/>
      <c r="AJ882" s="4"/>
      <c r="AK882" s="4"/>
      <c r="AL882" s="4"/>
      <c r="AM882" s="4"/>
      <c r="AN882" s="4"/>
      <c r="AO882" s="4"/>
      <c r="AP882" s="4"/>
      <c r="AQ882" s="4"/>
      <c r="AR882" s="4"/>
      <c r="AS882" s="4"/>
    </row>
    <row r="883" spans="1:45" ht="12.75" customHeight="1" x14ac:dyDescent="0.25">
      <c r="A883" s="4"/>
      <c r="B883" s="4"/>
      <c r="C883" s="212"/>
      <c r="D883" s="212"/>
      <c r="E883" s="212"/>
      <c r="F883" s="212"/>
      <c r="G883" s="212"/>
      <c r="H883" s="212"/>
      <c r="I883" s="212"/>
      <c r="J883" s="212"/>
      <c r="K883" s="487"/>
      <c r="L883" s="4"/>
      <c r="M883" s="4"/>
      <c r="N883" s="4"/>
      <c r="O883" s="4"/>
      <c r="P883" s="4"/>
      <c r="Q883" s="212"/>
      <c r="R883" s="395"/>
      <c r="S883" s="4"/>
      <c r="T883" s="4"/>
      <c r="U883" s="212"/>
      <c r="V883" s="212"/>
      <c r="W883" s="212"/>
      <c r="X883" s="4"/>
      <c r="Y883" s="4"/>
      <c r="Z883" s="4"/>
      <c r="AA883" s="4"/>
      <c r="AB883" s="395"/>
      <c r="AC883" s="213"/>
      <c r="AD883" s="395"/>
      <c r="AE883" s="409"/>
      <c r="AF883" s="4"/>
      <c r="AG883" s="4"/>
      <c r="AH883" s="4"/>
      <c r="AI883" s="212"/>
      <c r="AJ883" s="4"/>
      <c r="AK883" s="4"/>
      <c r="AL883" s="4"/>
      <c r="AM883" s="4"/>
      <c r="AN883" s="4"/>
      <c r="AO883" s="4"/>
      <c r="AP883" s="4"/>
      <c r="AQ883" s="4"/>
      <c r="AR883" s="4"/>
      <c r="AS883" s="4"/>
    </row>
    <row r="884" spans="1:45" ht="12.75" customHeight="1" x14ac:dyDescent="0.25">
      <c r="A884" s="4"/>
      <c r="B884" s="4"/>
      <c r="C884" s="212"/>
      <c r="D884" s="212"/>
      <c r="E884" s="212"/>
      <c r="F884" s="212"/>
      <c r="G884" s="212"/>
      <c r="H884" s="212"/>
      <c r="I884" s="212"/>
      <c r="J884" s="212"/>
      <c r="K884" s="487"/>
      <c r="L884" s="4"/>
      <c r="M884" s="4"/>
      <c r="N884" s="4"/>
      <c r="O884" s="4"/>
      <c r="P884" s="4"/>
      <c r="Q884" s="212"/>
      <c r="R884" s="395"/>
      <c r="S884" s="4"/>
      <c r="T884" s="4"/>
      <c r="U884" s="212"/>
      <c r="V884" s="212"/>
      <c r="W884" s="212"/>
      <c r="X884" s="4"/>
      <c r="Y884" s="4"/>
      <c r="Z884" s="4"/>
      <c r="AA884" s="4"/>
      <c r="AB884" s="395"/>
      <c r="AC884" s="213"/>
      <c r="AD884" s="395"/>
      <c r="AE884" s="409"/>
      <c r="AF884" s="4"/>
      <c r="AG884" s="4"/>
      <c r="AH884" s="4"/>
      <c r="AI884" s="212"/>
      <c r="AJ884" s="4"/>
      <c r="AK884" s="4"/>
      <c r="AL884" s="4"/>
      <c r="AM884" s="4"/>
      <c r="AN884" s="4"/>
      <c r="AO884" s="4"/>
      <c r="AP884" s="4"/>
      <c r="AQ884" s="4"/>
      <c r="AR884" s="4"/>
      <c r="AS884" s="4"/>
    </row>
    <row r="885" spans="1:45" ht="12.75" customHeight="1" x14ac:dyDescent="0.25">
      <c r="A885" s="4"/>
      <c r="B885" s="4"/>
      <c r="C885" s="212"/>
      <c r="D885" s="212"/>
      <c r="E885" s="212"/>
      <c r="F885" s="212"/>
      <c r="G885" s="212"/>
      <c r="H885" s="212"/>
      <c r="I885" s="212"/>
      <c r="J885" s="212"/>
      <c r="K885" s="487"/>
      <c r="L885" s="4"/>
      <c r="M885" s="4"/>
      <c r="N885" s="4"/>
      <c r="O885" s="4"/>
      <c r="P885" s="4"/>
      <c r="Q885" s="212"/>
      <c r="R885" s="395"/>
      <c r="S885" s="4"/>
      <c r="T885" s="4"/>
      <c r="U885" s="212"/>
      <c r="V885" s="212"/>
      <c r="W885" s="212"/>
      <c r="X885" s="4"/>
      <c r="Y885" s="4"/>
      <c r="Z885" s="4"/>
      <c r="AA885" s="4"/>
      <c r="AB885" s="395"/>
      <c r="AC885" s="213"/>
      <c r="AD885" s="395"/>
      <c r="AE885" s="409"/>
      <c r="AF885" s="4"/>
      <c r="AG885" s="4"/>
      <c r="AH885" s="4"/>
      <c r="AI885" s="212"/>
      <c r="AJ885" s="4"/>
      <c r="AK885" s="4"/>
      <c r="AL885" s="4"/>
      <c r="AM885" s="4"/>
      <c r="AN885" s="4"/>
      <c r="AO885" s="4"/>
      <c r="AP885" s="4"/>
      <c r="AQ885" s="4"/>
      <c r="AR885" s="4"/>
      <c r="AS885" s="4"/>
    </row>
    <row r="886" spans="1:45" ht="12.75" customHeight="1" x14ac:dyDescent="0.25">
      <c r="A886" s="4"/>
      <c r="B886" s="4"/>
      <c r="C886" s="212"/>
      <c r="D886" s="212"/>
      <c r="E886" s="212"/>
      <c r="F886" s="212"/>
      <c r="G886" s="212"/>
      <c r="H886" s="212"/>
      <c r="I886" s="212"/>
      <c r="J886" s="212"/>
      <c r="K886" s="487"/>
      <c r="L886" s="4"/>
      <c r="M886" s="4"/>
      <c r="N886" s="4"/>
      <c r="O886" s="4"/>
      <c r="P886" s="4"/>
      <c r="Q886" s="212"/>
      <c r="R886" s="395"/>
      <c r="S886" s="4"/>
      <c r="T886" s="4"/>
      <c r="U886" s="212"/>
      <c r="V886" s="212"/>
      <c r="W886" s="212"/>
      <c r="X886" s="4"/>
      <c r="Y886" s="4"/>
      <c r="Z886" s="4"/>
      <c r="AA886" s="4"/>
      <c r="AB886" s="395"/>
      <c r="AC886" s="213"/>
      <c r="AD886" s="395"/>
      <c r="AE886" s="409"/>
      <c r="AF886" s="4"/>
      <c r="AG886" s="4"/>
      <c r="AH886" s="4"/>
      <c r="AI886" s="212"/>
      <c r="AJ886" s="4"/>
      <c r="AK886" s="4"/>
      <c r="AL886" s="4"/>
      <c r="AM886" s="4"/>
      <c r="AN886" s="4"/>
      <c r="AO886" s="4"/>
      <c r="AP886" s="4"/>
      <c r="AQ886" s="4"/>
      <c r="AR886" s="4"/>
      <c r="AS886" s="4"/>
    </row>
    <row r="887" spans="1:45" ht="12.75" customHeight="1" x14ac:dyDescent="0.25">
      <c r="A887" s="4"/>
      <c r="B887" s="4"/>
      <c r="C887" s="212"/>
      <c r="D887" s="212"/>
      <c r="E887" s="212"/>
      <c r="F887" s="212"/>
      <c r="G887" s="212"/>
      <c r="H887" s="212"/>
      <c r="I887" s="212"/>
      <c r="J887" s="212"/>
      <c r="K887" s="487"/>
      <c r="L887" s="4"/>
      <c r="M887" s="4"/>
      <c r="N887" s="4"/>
      <c r="O887" s="4"/>
      <c r="P887" s="4"/>
      <c r="Q887" s="212"/>
      <c r="R887" s="395"/>
      <c r="S887" s="4"/>
      <c r="T887" s="4"/>
      <c r="U887" s="212"/>
      <c r="V887" s="212"/>
      <c r="W887" s="212"/>
      <c r="X887" s="4"/>
      <c r="Y887" s="4"/>
      <c r="Z887" s="4"/>
      <c r="AA887" s="4"/>
      <c r="AB887" s="395"/>
      <c r="AC887" s="213"/>
      <c r="AD887" s="395"/>
      <c r="AE887" s="409"/>
      <c r="AF887" s="4"/>
      <c r="AG887" s="4"/>
      <c r="AH887" s="4"/>
      <c r="AI887" s="212"/>
      <c r="AJ887" s="4"/>
      <c r="AK887" s="4"/>
      <c r="AL887" s="4"/>
      <c r="AM887" s="4"/>
      <c r="AN887" s="4"/>
      <c r="AO887" s="4"/>
      <c r="AP887" s="4"/>
      <c r="AQ887" s="4"/>
      <c r="AR887" s="4"/>
      <c r="AS887" s="4"/>
    </row>
    <row r="888" spans="1:45" ht="12.75" customHeight="1" x14ac:dyDescent="0.25">
      <c r="A888" s="4"/>
      <c r="B888" s="4"/>
      <c r="C888" s="212"/>
      <c r="D888" s="212"/>
      <c r="E888" s="212"/>
      <c r="F888" s="212"/>
      <c r="G888" s="212"/>
      <c r="H888" s="212"/>
      <c r="I888" s="212"/>
      <c r="J888" s="212"/>
      <c r="K888" s="487"/>
      <c r="L888" s="4"/>
      <c r="M888" s="4"/>
      <c r="N888" s="4"/>
      <c r="O888" s="4"/>
      <c r="P888" s="4"/>
      <c r="Q888" s="212"/>
      <c r="R888" s="395"/>
      <c r="S888" s="4"/>
      <c r="T888" s="4"/>
      <c r="U888" s="212"/>
      <c r="V888" s="212"/>
      <c r="W888" s="212"/>
      <c r="X888" s="4"/>
      <c r="Y888" s="4"/>
      <c r="Z888" s="4"/>
      <c r="AA888" s="4"/>
      <c r="AB888" s="395"/>
      <c r="AC888" s="213"/>
      <c r="AD888" s="395"/>
      <c r="AE888" s="409"/>
      <c r="AF888" s="4"/>
      <c r="AG888" s="4"/>
      <c r="AH888" s="4"/>
      <c r="AI888" s="212"/>
      <c r="AJ888" s="4"/>
      <c r="AK888" s="4"/>
      <c r="AL888" s="4"/>
      <c r="AM888" s="4"/>
      <c r="AN888" s="4"/>
      <c r="AO888" s="4"/>
      <c r="AP888" s="4"/>
      <c r="AQ888" s="4"/>
      <c r="AR888" s="4"/>
      <c r="AS888" s="4"/>
    </row>
    <row r="889" spans="1:45" ht="12.75" customHeight="1" x14ac:dyDescent="0.25">
      <c r="A889" s="4"/>
      <c r="B889" s="4"/>
      <c r="C889" s="212"/>
      <c r="D889" s="212"/>
      <c r="E889" s="212"/>
      <c r="F889" s="212"/>
      <c r="G889" s="212"/>
      <c r="H889" s="212"/>
      <c r="I889" s="212"/>
      <c r="J889" s="212"/>
      <c r="K889" s="487"/>
      <c r="L889" s="4"/>
      <c r="M889" s="4"/>
      <c r="N889" s="4"/>
      <c r="O889" s="4"/>
      <c r="P889" s="4"/>
      <c r="Q889" s="212"/>
      <c r="R889" s="395"/>
      <c r="S889" s="4"/>
      <c r="T889" s="4"/>
      <c r="U889" s="212"/>
      <c r="V889" s="212"/>
      <c r="W889" s="212"/>
      <c r="X889" s="4"/>
      <c r="Y889" s="4"/>
      <c r="Z889" s="4"/>
      <c r="AA889" s="4"/>
      <c r="AB889" s="395"/>
      <c r="AC889" s="213"/>
      <c r="AD889" s="395"/>
      <c r="AE889" s="409"/>
      <c r="AF889" s="4"/>
      <c r="AG889" s="4"/>
      <c r="AH889" s="4"/>
      <c r="AI889" s="212"/>
      <c r="AJ889" s="4"/>
      <c r="AK889" s="4"/>
      <c r="AL889" s="4"/>
      <c r="AM889" s="4"/>
      <c r="AN889" s="4"/>
      <c r="AO889" s="4"/>
      <c r="AP889" s="4"/>
      <c r="AQ889" s="4"/>
      <c r="AR889" s="4"/>
      <c r="AS889" s="4"/>
    </row>
    <row r="890" spans="1:45" ht="12.75" customHeight="1" x14ac:dyDescent="0.25">
      <c r="A890" s="4"/>
      <c r="B890" s="4"/>
      <c r="C890" s="212"/>
      <c r="D890" s="212"/>
      <c r="E890" s="212"/>
      <c r="F890" s="212"/>
      <c r="G890" s="212"/>
      <c r="H890" s="212"/>
      <c r="I890" s="212"/>
      <c r="J890" s="212"/>
      <c r="K890" s="487"/>
      <c r="L890" s="4"/>
      <c r="M890" s="4"/>
      <c r="N890" s="4"/>
      <c r="O890" s="4"/>
      <c r="P890" s="4"/>
      <c r="Q890" s="212"/>
      <c r="R890" s="395"/>
      <c r="S890" s="4"/>
      <c r="T890" s="4"/>
      <c r="U890" s="212"/>
      <c r="V890" s="212"/>
      <c r="W890" s="212"/>
      <c r="X890" s="4"/>
      <c r="Y890" s="4"/>
      <c r="Z890" s="4"/>
      <c r="AA890" s="4"/>
      <c r="AB890" s="395"/>
      <c r="AC890" s="213"/>
      <c r="AD890" s="395"/>
      <c r="AE890" s="409"/>
      <c r="AF890" s="4"/>
      <c r="AG890" s="4"/>
      <c r="AH890" s="4"/>
      <c r="AI890" s="212"/>
      <c r="AJ890" s="4"/>
      <c r="AK890" s="4"/>
      <c r="AL890" s="4"/>
      <c r="AM890" s="4"/>
      <c r="AN890" s="4"/>
      <c r="AO890" s="4"/>
      <c r="AP890" s="4"/>
      <c r="AQ890" s="4"/>
      <c r="AR890" s="4"/>
      <c r="AS890" s="4"/>
    </row>
    <row r="891" spans="1:45" ht="12.75" customHeight="1" x14ac:dyDescent="0.25">
      <c r="A891" s="4"/>
      <c r="B891" s="4"/>
      <c r="C891" s="212"/>
      <c r="D891" s="212"/>
      <c r="E891" s="212"/>
      <c r="F891" s="212"/>
      <c r="G891" s="212"/>
      <c r="H891" s="212"/>
      <c r="I891" s="212"/>
      <c r="J891" s="212"/>
      <c r="K891" s="487"/>
      <c r="L891" s="4"/>
      <c r="M891" s="4"/>
      <c r="N891" s="4"/>
      <c r="O891" s="4"/>
      <c r="P891" s="4"/>
      <c r="Q891" s="212"/>
      <c r="R891" s="395"/>
      <c r="S891" s="4"/>
      <c r="T891" s="4"/>
      <c r="U891" s="212"/>
      <c r="V891" s="212"/>
      <c r="W891" s="212"/>
      <c r="X891" s="4"/>
      <c r="Y891" s="4"/>
      <c r="Z891" s="4"/>
      <c r="AA891" s="4"/>
      <c r="AB891" s="395"/>
      <c r="AC891" s="213"/>
      <c r="AD891" s="395"/>
      <c r="AE891" s="409"/>
      <c r="AF891" s="4"/>
      <c r="AG891" s="4"/>
      <c r="AH891" s="4"/>
      <c r="AI891" s="212"/>
      <c r="AJ891" s="4"/>
      <c r="AK891" s="4"/>
      <c r="AL891" s="4"/>
      <c r="AM891" s="4"/>
      <c r="AN891" s="4"/>
      <c r="AO891" s="4"/>
      <c r="AP891" s="4"/>
      <c r="AQ891" s="4"/>
      <c r="AR891" s="4"/>
      <c r="AS891" s="4"/>
    </row>
    <row r="892" spans="1:45" ht="12.75" customHeight="1" x14ac:dyDescent="0.25">
      <c r="A892" s="4"/>
      <c r="B892" s="4"/>
      <c r="C892" s="212"/>
      <c r="D892" s="212"/>
      <c r="E892" s="212"/>
      <c r="F892" s="212"/>
      <c r="G892" s="212"/>
      <c r="H892" s="212"/>
      <c r="I892" s="212"/>
      <c r="J892" s="212"/>
      <c r="K892" s="487"/>
      <c r="L892" s="4"/>
      <c r="M892" s="4"/>
      <c r="N892" s="4"/>
      <c r="O892" s="4"/>
      <c r="P892" s="4"/>
      <c r="Q892" s="212"/>
      <c r="R892" s="395"/>
      <c r="S892" s="4"/>
      <c r="T892" s="4"/>
      <c r="U892" s="212"/>
      <c r="V892" s="212"/>
      <c r="W892" s="212"/>
      <c r="X892" s="4"/>
      <c r="Y892" s="4"/>
      <c r="Z892" s="4"/>
      <c r="AA892" s="4"/>
      <c r="AB892" s="395"/>
      <c r="AC892" s="213"/>
      <c r="AD892" s="395"/>
      <c r="AE892" s="409"/>
      <c r="AF892" s="4"/>
      <c r="AG892" s="4"/>
      <c r="AH892" s="4"/>
      <c r="AI892" s="212"/>
      <c r="AJ892" s="4"/>
      <c r="AK892" s="4"/>
      <c r="AL892" s="4"/>
      <c r="AM892" s="4"/>
      <c r="AN892" s="4"/>
      <c r="AO892" s="4"/>
      <c r="AP892" s="4"/>
      <c r="AQ892" s="4"/>
      <c r="AR892" s="4"/>
      <c r="AS892" s="4"/>
    </row>
    <row r="893" spans="1:45" ht="12.75" customHeight="1" x14ac:dyDescent="0.25">
      <c r="A893" s="4"/>
      <c r="B893" s="4"/>
      <c r="C893" s="212"/>
      <c r="D893" s="212"/>
      <c r="E893" s="212"/>
      <c r="F893" s="212"/>
      <c r="G893" s="212"/>
      <c r="H893" s="212"/>
      <c r="I893" s="212"/>
      <c r="J893" s="212"/>
      <c r="K893" s="487"/>
      <c r="L893" s="4"/>
      <c r="M893" s="4"/>
      <c r="N893" s="4"/>
      <c r="O893" s="4"/>
      <c r="P893" s="4"/>
      <c r="Q893" s="212"/>
      <c r="R893" s="395"/>
      <c r="S893" s="4"/>
      <c r="T893" s="4"/>
      <c r="U893" s="212"/>
      <c r="V893" s="212"/>
      <c r="W893" s="212"/>
      <c r="X893" s="4"/>
      <c r="Y893" s="4"/>
      <c r="Z893" s="4"/>
      <c r="AA893" s="4"/>
      <c r="AB893" s="395"/>
      <c r="AC893" s="213"/>
      <c r="AD893" s="395"/>
      <c r="AE893" s="409"/>
      <c r="AF893" s="4"/>
      <c r="AG893" s="4"/>
      <c r="AH893" s="4"/>
      <c r="AI893" s="212"/>
      <c r="AJ893" s="4"/>
      <c r="AK893" s="4"/>
      <c r="AL893" s="4"/>
      <c r="AM893" s="4"/>
      <c r="AN893" s="4"/>
      <c r="AO893" s="4"/>
      <c r="AP893" s="4"/>
      <c r="AQ893" s="4"/>
      <c r="AR893" s="4"/>
      <c r="AS893" s="4"/>
    </row>
    <row r="894" spans="1:45" ht="12.75" customHeight="1" x14ac:dyDescent="0.25">
      <c r="A894" s="4"/>
      <c r="B894" s="4"/>
      <c r="C894" s="212"/>
      <c r="D894" s="212"/>
      <c r="E894" s="212"/>
      <c r="F894" s="212"/>
      <c r="G894" s="212"/>
      <c r="H894" s="212"/>
      <c r="I894" s="212"/>
      <c r="J894" s="212"/>
      <c r="K894" s="487"/>
      <c r="L894" s="4"/>
      <c r="M894" s="4"/>
      <c r="N894" s="4"/>
      <c r="O894" s="4"/>
      <c r="P894" s="4"/>
      <c r="Q894" s="212"/>
      <c r="R894" s="395"/>
      <c r="S894" s="4"/>
      <c r="T894" s="4"/>
      <c r="U894" s="212"/>
      <c r="V894" s="212"/>
      <c r="W894" s="212"/>
      <c r="X894" s="4"/>
      <c r="Y894" s="4"/>
      <c r="Z894" s="4"/>
      <c r="AA894" s="4"/>
      <c r="AB894" s="395"/>
      <c r="AC894" s="213"/>
      <c r="AD894" s="395"/>
      <c r="AE894" s="409"/>
      <c r="AF894" s="4"/>
      <c r="AG894" s="4"/>
      <c r="AH894" s="4"/>
      <c r="AI894" s="212"/>
      <c r="AJ894" s="4"/>
      <c r="AK894" s="4"/>
      <c r="AL894" s="4"/>
      <c r="AM894" s="4"/>
      <c r="AN894" s="4"/>
      <c r="AO894" s="4"/>
      <c r="AP894" s="4"/>
      <c r="AQ894" s="4"/>
      <c r="AR894" s="4"/>
      <c r="AS894" s="4"/>
    </row>
    <row r="895" spans="1:45" ht="12.75" customHeight="1" x14ac:dyDescent="0.25">
      <c r="A895" s="4"/>
      <c r="B895" s="4"/>
      <c r="C895" s="212"/>
      <c r="D895" s="212"/>
      <c r="E895" s="212"/>
      <c r="F895" s="212"/>
      <c r="G895" s="212"/>
      <c r="H895" s="212"/>
      <c r="I895" s="212"/>
      <c r="J895" s="212"/>
      <c r="K895" s="487"/>
      <c r="L895" s="4"/>
      <c r="M895" s="4"/>
      <c r="N895" s="4"/>
      <c r="O895" s="4"/>
      <c r="P895" s="4"/>
      <c r="Q895" s="212"/>
      <c r="R895" s="395"/>
      <c r="S895" s="4"/>
      <c r="T895" s="4"/>
      <c r="U895" s="212"/>
      <c r="V895" s="212"/>
      <c r="W895" s="212"/>
      <c r="X895" s="4"/>
      <c r="Y895" s="4"/>
      <c r="Z895" s="4"/>
      <c r="AA895" s="4"/>
      <c r="AB895" s="395"/>
      <c r="AC895" s="213"/>
      <c r="AD895" s="395"/>
      <c r="AE895" s="409"/>
      <c r="AF895" s="4"/>
      <c r="AG895" s="4"/>
      <c r="AH895" s="4"/>
      <c r="AI895" s="212"/>
      <c r="AJ895" s="4"/>
      <c r="AK895" s="4"/>
      <c r="AL895" s="4"/>
      <c r="AM895" s="4"/>
      <c r="AN895" s="4"/>
      <c r="AO895" s="4"/>
      <c r="AP895" s="4"/>
      <c r="AQ895" s="4"/>
      <c r="AR895" s="4"/>
      <c r="AS895" s="4"/>
    </row>
    <row r="896" spans="1:45" ht="12.75" customHeight="1" x14ac:dyDescent="0.25">
      <c r="A896" s="4"/>
      <c r="B896" s="4"/>
      <c r="C896" s="212"/>
      <c r="D896" s="212"/>
      <c r="E896" s="212"/>
      <c r="F896" s="212"/>
      <c r="G896" s="212"/>
      <c r="H896" s="212"/>
      <c r="I896" s="212"/>
      <c r="J896" s="212"/>
      <c r="K896" s="487"/>
      <c r="L896" s="4"/>
      <c r="M896" s="4"/>
      <c r="N896" s="4"/>
      <c r="O896" s="4"/>
      <c r="P896" s="4"/>
      <c r="Q896" s="212"/>
      <c r="R896" s="395"/>
      <c r="S896" s="4"/>
      <c r="T896" s="4"/>
      <c r="U896" s="212"/>
      <c r="V896" s="212"/>
      <c r="W896" s="212"/>
      <c r="X896" s="4"/>
      <c r="Y896" s="4"/>
      <c r="Z896" s="4"/>
      <c r="AA896" s="4"/>
      <c r="AB896" s="395"/>
      <c r="AC896" s="213"/>
      <c r="AD896" s="395"/>
      <c r="AE896" s="409"/>
      <c r="AF896" s="4"/>
      <c r="AG896" s="4"/>
      <c r="AH896" s="4"/>
      <c r="AI896" s="212"/>
      <c r="AJ896" s="4"/>
      <c r="AK896" s="4"/>
      <c r="AL896" s="4"/>
      <c r="AM896" s="4"/>
      <c r="AN896" s="4"/>
      <c r="AO896" s="4"/>
      <c r="AP896" s="4"/>
      <c r="AQ896" s="4"/>
      <c r="AR896" s="4"/>
      <c r="AS896" s="4"/>
    </row>
    <row r="897" spans="1:45" ht="12.75" customHeight="1" x14ac:dyDescent="0.25">
      <c r="A897" s="4"/>
      <c r="B897" s="4"/>
      <c r="C897" s="212"/>
      <c r="D897" s="212"/>
      <c r="E897" s="212"/>
      <c r="F897" s="212"/>
      <c r="G897" s="212"/>
      <c r="H897" s="212"/>
      <c r="I897" s="212"/>
      <c r="J897" s="212"/>
      <c r="K897" s="487"/>
      <c r="L897" s="4"/>
      <c r="M897" s="4"/>
      <c r="N897" s="4"/>
      <c r="O897" s="4"/>
      <c r="P897" s="4"/>
      <c r="Q897" s="212"/>
      <c r="R897" s="395"/>
      <c r="S897" s="4"/>
      <c r="T897" s="4"/>
      <c r="U897" s="212"/>
      <c r="V897" s="212"/>
      <c r="W897" s="212"/>
      <c r="X897" s="4"/>
      <c r="Y897" s="4"/>
      <c r="Z897" s="4"/>
      <c r="AA897" s="4"/>
      <c r="AB897" s="395"/>
      <c r="AC897" s="213"/>
      <c r="AD897" s="395"/>
      <c r="AE897" s="409"/>
      <c r="AF897" s="4"/>
      <c r="AG897" s="4"/>
      <c r="AH897" s="4"/>
      <c r="AI897" s="212"/>
      <c r="AJ897" s="4"/>
      <c r="AK897" s="4"/>
      <c r="AL897" s="4"/>
      <c r="AM897" s="4"/>
      <c r="AN897" s="4"/>
      <c r="AO897" s="4"/>
      <c r="AP897" s="4"/>
      <c r="AQ897" s="4"/>
      <c r="AR897" s="4"/>
      <c r="AS897" s="4"/>
    </row>
    <row r="898" spans="1:45" ht="12.75" customHeight="1" x14ac:dyDescent="0.25">
      <c r="A898" s="4"/>
      <c r="B898" s="4"/>
      <c r="C898" s="212"/>
      <c r="D898" s="212"/>
      <c r="E898" s="212"/>
      <c r="F898" s="212"/>
      <c r="G898" s="212"/>
      <c r="H898" s="212"/>
      <c r="I898" s="212"/>
      <c r="J898" s="212"/>
      <c r="K898" s="487"/>
      <c r="L898" s="4"/>
      <c r="M898" s="4"/>
      <c r="N898" s="4"/>
      <c r="O898" s="4"/>
      <c r="P898" s="4"/>
      <c r="Q898" s="212"/>
      <c r="R898" s="395"/>
      <c r="S898" s="4"/>
      <c r="T898" s="4"/>
      <c r="U898" s="212"/>
      <c r="V898" s="212"/>
      <c r="W898" s="212"/>
      <c r="X898" s="4"/>
      <c r="Y898" s="4"/>
      <c r="Z898" s="4"/>
      <c r="AA898" s="4"/>
      <c r="AB898" s="395"/>
      <c r="AC898" s="213"/>
      <c r="AD898" s="395"/>
      <c r="AE898" s="409"/>
      <c r="AF898" s="4"/>
      <c r="AG898" s="4"/>
      <c r="AH898" s="4"/>
      <c r="AI898" s="212"/>
      <c r="AJ898" s="4"/>
      <c r="AK898" s="4"/>
      <c r="AL898" s="4"/>
      <c r="AM898" s="4"/>
      <c r="AN898" s="4"/>
      <c r="AO898" s="4"/>
      <c r="AP898" s="4"/>
      <c r="AQ898" s="4"/>
      <c r="AR898" s="4"/>
      <c r="AS898" s="4"/>
    </row>
    <row r="899" spans="1:45" ht="12.75" customHeight="1" x14ac:dyDescent="0.25">
      <c r="A899" s="4"/>
      <c r="B899" s="4"/>
      <c r="C899" s="212"/>
      <c r="D899" s="212"/>
      <c r="E899" s="212"/>
      <c r="F899" s="212"/>
      <c r="G899" s="212"/>
      <c r="H899" s="212"/>
      <c r="I899" s="212"/>
      <c r="J899" s="212"/>
      <c r="K899" s="487"/>
      <c r="L899" s="4"/>
      <c r="M899" s="4"/>
      <c r="N899" s="4"/>
      <c r="O899" s="4"/>
      <c r="P899" s="4"/>
      <c r="Q899" s="212"/>
      <c r="R899" s="395"/>
      <c r="S899" s="4"/>
      <c r="T899" s="4"/>
      <c r="U899" s="212"/>
      <c r="V899" s="212"/>
      <c r="W899" s="212"/>
      <c r="X899" s="4"/>
      <c r="Y899" s="4"/>
      <c r="Z899" s="4"/>
      <c r="AA899" s="4"/>
      <c r="AB899" s="395"/>
      <c r="AC899" s="213"/>
      <c r="AD899" s="395"/>
      <c r="AE899" s="409"/>
      <c r="AF899" s="4"/>
      <c r="AG899" s="4"/>
      <c r="AH899" s="4"/>
      <c r="AI899" s="212"/>
      <c r="AJ899" s="4"/>
      <c r="AK899" s="4"/>
      <c r="AL899" s="4"/>
      <c r="AM899" s="4"/>
      <c r="AN899" s="4"/>
      <c r="AO899" s="4"/>
      <c r="AP899" s="4"/>
      <c r="AQ899" s="4"/>
      <c r="AR899" s="4"/>
      <c r="AS899" s="4"/>
    </row>
    <row r="900" spans="1:45" ht="12.75" customHeight="1" x14ac:dyDescent="0.25">
      <c r="A900" s="4"/>
      <c r="B900" s="4"/>
      <c r="C900" s="212"/>
      <c r="D900" s="212"/>
      <c r="E900" s="212"/>
      <c r="F900" s="212"/>
      <c r="G900" s="212"/>
      <c r="H900" s="212"/>
      <c r="I900" s="212"/>
      <c r="J900" s="212"/>
      <c r="K900" s="487"/>
      <c r="L900" s="4"/>
      <c r="M900" s="4"/>
      <c r="N900" s="4"/>
      <c r="O900" s="4"/>
      <c r="P900" s="4"/>
      <c r="Q900" s="212"/>
      <c r="R900" s="395"/>
      <c r="S900" s="4"/>
      <c r="T900" s="4"/>
      <c r="U900" s="212"/>
      <c r="V900" s="212"/>
      <c r="W900" s="212"/>
      <c r="X900" s="4"/>
      <c r="Y900" s="4"/>
      <c r="Z900" s="4"/>
      <c r="AA900" s="4"/>
      <c r="AB900" s="395"/>
      <c r="AC900" s="213"/>
      <c r="AD900" s="395"/>
      <c r="AE900" s="409"/>
      <c r="AF900" s="4"/>
      <c r="AG900" s="4"/>
      <c r="AH900" s="4"/>
      <c r="AI900" s="212"/>
      <c r="AJ900" s="4"/>
      <c r="AK900" s="4"/>
      <c r="AL900" s="4"/>
      <c r="AM900" s="4"/>
      <c r="AN900" s="4"/>
      <c r="AO900" s="4"/>
      <c r="AP900" s="4"/>
      <c r="AQ900" s="4"/>
      <c r="AR900" s="4"/>
      <c r="AS900" s="4"/>
    </row>
    <row r="901" spans="1:45" ht="12.75" customHeight="1" x14ac:dyDescent="0.25">
      <c r="A901" s="4"/>
      <c r="B901" s="4"/>
      <c r="C901" s="212"/>
      <c r="D901" s="212"/>
      <c r="E901" s="212"/>
      <c r="F901" s="212"/>
      <c r="G901" s="212"/>
      <c r="H901" s="212"/>
      <c r="I901" s="212"/>
      <c r="J901" s="212"/>
      <c r="K901" s="487"/>
      <c r="L901" s="4"/>
      <c r="M901" s="4"/>
      <c r="N901" s="4"/>
      <c r="O901" s="4"/>
      <c r="P901" s="4"/>
      <c r="Q901" s="212"/>
      <c r="R901" s="395"/>
      <c r="S901" s="4"/>
      <c r="T901" s="4"/>
      <c r="U901" s="212"/>
      <c r="V901" s="212"/>
      <c r="W901" s="212"/>
      <c r="X901" s="4"/>
      <c r="Y901" s="4"/>
      <c r="Z901" s="4"/>
      <c r="AA901" s="4"/>
      <c r="AB901" s="395"/>
      <c r="AC901" s="213"/>
      <c r="AD901" s="395"/>
      <c r="AE901" s="409"/>
      <c r="AF901" s="4"/>
      <c r="AG901" s="4"/>
      <c r="AH901" s="4"/>
      <c r="AI901" s="212"/>
      <c r="AJ901" s="4"/>
      <c r="AK901" s="4"/>
      <c r="AL901" s="4"/>
      <c r="AM901" s="4"/>
      <c r="AN901" s="4"/>
      <c r="AO901" s="4"/>
      <c r="AP901" s="4"/>
      <c r="AQ901" s="4"/>
      <c r="AR901" s="4"/>
      <c r="AS901" s="4"/>
    </row>
    <row r="902" spans="1:45" ht="12.75" customHeight="1" x14ac:dyDescent="0.25">
      <c r="A902" s="4"/>
      <c r="B902" s="4"/>
      <c r="C902" s="212"/>
      <c r="D902" s="212"/>
      <c r="E902" s="212"/>
      <c r="F902" s="212"/>
      <c r="G902" s="212"/>
      <c r="H902" s="212"/>
      <c r="I902" s="212"/>
      <c r="J902" s="212"/>
      <c r="K902" s="487"/>
      <c r="L902" s="4"/>
      <c r="M902" s="4"/>
      <c r="N902" s="4"/>
      <c r="O902" s="4"/>
      <c r="P902" s="4"/>
      <c r="Q902" s="212"/>
      <c r="R902" s="395"/>
      <c r="S902" s="4"/>
      <c r="T902" s="4"/>
      <c r="U902" s="212"/>
      <c r="V902" s="212"/>
      <c r="W902" s="212"/>
      <c r="X902" s="4"/>
      <c r="Y902" s="4"/>
      <c r="Z902" s="4"/>
      <c r="AA902" s="4"/>
      <c r="AB902" s="395"/>
      <c r="AC902" s="213"/>
      <c r="AD902" s="395"/>
      <c r="AE902" s="409"/>
      <c r="AF902" s="4"/>
      <c r="AG902" s="4"/>
      <c r="AH902" s="4"/>
      <c r="AI902" s="212"/>
      <c r="AJ902" s="4"/>
      <c r="AK902" s="4"/>
      <c r="AL902" s="4"/>
      <c r="AM902" s="4"/>
      <c r="AN902" s="4"/>
      <c r="AO902" s="4"/>
      <c r="AP902" s="4"/>
      <c r="AQ902" s="4"/>
      <c r="AR902" s="4"/>
      <c r="AS902" s="4"/>
    </row>
    <row r="903" spans="1:45" ht="12.75" customHeight="1" x14ac:dyDescent="0.25">
      <c r="A903" s="4"/>
      <c r="B903" s="4"/>
      <c r="C903" s="212"/>
      <c r="D903" s="212"/>
      <c r="E903" s="212"/>
      <c r="F903" s="212"/>
      <c r="G903" s="212"/>
      <c r="H903" s="212"/>
      <c r="I903" s="212"/>
      <c r="J903" s="212"/>
      <c r="K903" s="487"/>
      <c r="L903" s="4"/>
      <c r="M903" s="4"/>
      <c r="N903" s="4"/>
      <c r="O903" s="4"/>
      <c r="P903" s="4"/>
      <c r="Q903" s="212"/>
      <c r="R903" s="395"/>
      <c r="S903" s="4"/>
      <c r="T903" s="4"/>
      <c r="U903" s="212"/>
      <c r="V903" s="212"/>
      <c r="W903" s="212"/>
      <c r="X903" s="4"/>
      <c r="Y903" s="4"/>
      <c r="Z903" s="4"/>
      <c r="AA903" s="4"/>
      <c r="AB903" s="395"/>
      <c r="AC903" s="213"/>
      <c r="AD903" s="395"/>
      <c r="AE903" s="409"/>
      <c r="AF903" s="4"/>
      <c r="AG903" s="4"/>
      <c r="AH903" s="4"/>
      <c r="AI903" s="212"/>
      <c r="AJ903" s="4"/>
      <c r="AK903" s="4"/>
      <c r="AL903" s="4"/>
      <c r="AM903" s="4"/>
      <c r="AN903" s="4"/>
      <c r="AO903" s="4"/>
      <c r="AP903" s="4"/>
      <c r="AQ903" s="4"/>
      <c r="AR903" s="4"/>
      <c r="AS903" s="4"/>
    </row>
    <row r="904" spans="1:45" ht="12.75" customHeight="1" x14ac:dyDescent="0.25">
      <c r="A904" s="4"/>
      <c r="B904" s="4"/>
      <c r="C904" s="212"/>
      <c r="D904" s="212"/>
      <c r="E904" s="212"/>
      <c r="F904" s="212"/>
      <c r="G904" s="212"/>
      <c r="H904" s="212"/>
      <c r="I904" s="212"/>
      <c r="J904" s="212"/>
      <c r="K904" s="487"/>
      <c r="L904" s="4"/>
      <c r="M904" s="4"/>
      <c r="N904" s="4"/>
      <c r="O904" s="4"/>
      <c r="P904" s="4"/>
      <c r="Q904" s="212"/>
      <c r="R904" s="395"/>
      <c r="S904" s="4"/>
      <c r="T904" s="4"/>
      <c r="U904" s="212"/>
      <c r="V904" s="212"/>
      <c r="W904" s="212"/>
      <c r="X904" s="4"/>
      <c r="Y904" s="4"/>
      <c r="Z904" s="4"/>
      <c r="AA904" s="4"/>
      <c r="AB904" s="395"/>
      <c r="AC904" s="213"/>
      <c r="AD904" s="395"/>
      <c r="AE904" s="409"/>
      <c r="AF904" s="4"/>
      <c r="AG904" s="4"/>
      <c r="AH904" s="4"/>
      <c r="AI904" s="212"/>
      <c r="AJ904" s="4"/>
      <c r="AK904" s="4"/>
      <c r="AL904" s="4"/>
      <c r="AM904" s="4"/>
      <c r="AN904" s="4"/>
      <c r="AO904" s="4"/>
      <c r="AP904" s="4"/>
      <c r="AQ904" s="4"/>
      <c r="AR904" s="4"/>
      <c r="AS904" s="4"/>
    </row>
    <row r="905" spans="1:45" ht="12.75" customHeight="1" x14ac:dyDescent="0.25">
      <c r="A905" s="4"/>
      <c r="B905" s="4"/>
      <c r="C905" s="212"/>
      <c r="D905" s="212"/>
      <c r="E905" s="212"/>
      <c r="F905" s="212"/>
      <c r="G905" s="212"/>
      <c r="H905" s="212"/>
      <c r="I905" s="212"/>
      <c r="J905" s="212"/>
      <c r="K905" s="487"/>
      <c r="L905" s="4"/>
      <c r="M905" s="4"/>
      <c r="N905" s="4"/>
      <c r="O905" s="4"/>
      <c r="P905" s="4"/>
      <c r="Q905" s="212"/>
      <c r="R905" s="395"/>
      <c r="S905" s="4"/>
      <c r="T905" s="4"/>
      <c r="U905" s="212"/>
      <c r="V905" s="212"/>
      <c r="W905" s="212"/>
      <c r="X905" s="4"/>
      <c r="Y905" s="4"/>
      <c r="Z905" s="4"/>
      <c r="AA905" s="4"/>
      <c r="AB905" s="395"/>
      <c r="AC905" s="213"/>
      <c r="AD905" s="395"/>
      <c r="AE905" s="409"/>
      <c r="AF905" s="4"/>
      <c r="AG905" s="4"/>
      <c r="AH905" s="4"/>
      <c r="AI905" s="212"/>
      <c r="AJ905" s="4"/>
      <c r="AK905" s="4"/>
      <c r="AL905" s="4"/>
      <c r="AM905" s="4"/>
      <c r="AN905" s="4"/>
      <c r="AO905" s="4"/>
      <c r="AP905" s="4"/>
      <c r="AQ905" s="4"/>
      <c r="AR905" s="4"/>
      <c r="AS905" s="4"/>
    </row>
    <row r="906" spans="1:45" ht="12.75" customHeight="1" x14ac:dyDescent="0.25">
      <c r="A906" s="4"/>
      <c r="B906" s="4"/>
      <c r="C906" s="212"/>
      <c r="D906" s="212"/>
      <c r="E906" s="212"/>
      <c r="F906" s="212"/>
      <c r="G906" s="212"/>
      <c r="H906" s="212"/>
      <c r="I906" s="212"/>
      <c r="J906" s="212"/>
      <c r="K906" s="487"/>
      <c r="L906" s="4"/>
      <c r="M906" s="4"/>
      <c r="N906" s="4"/>
      <c r="O906" s="4"/>
      <c r="P906" s="4"/>
      <c r="Q906" s="212"/>
      <c r="R906" s="395"/>
      <c r="S906" s="4"/>
      <c r="T906" s="4"/>
      <c r="U906" s="212"/>
      <c r="V906" s="212"/>
      <c r="W906" s="212"/>
      <c r="X906" s="4"/>
      <c r="Y906" s="4"/>
      <c r="Z906" s="4"/>
      <c r="AA906" s="4"/>
      <c r="AB906" s="395"/>
      <c r="AC906" s="213"/>
      <c r="AD906" s="395"/>
      <c r="AE906" s="409"/>
      <c r="AF906" s="4"/>
      <c r="AG906" s="4"/>
      <c r="AH906" s="4"/>
      <c r="AI906" s="212"/>
      <c r="AJ906" s="4"/>
      <c r="AK906" s="4"/>
      <c r="AL906" s="4"/>
      <c r="AM906" s="4"/>
      <c r="AN906" s="4"/>
      <c r="AO906" s="4"/>
      <c r="AP906" s="4"/>
      <c r="AQ906" s="4"/>
      <c r="AR906" s="4"/>
      <c r="AS906" s="4"/>
    </row>
    <row r="907" spans="1:45" ht="12.75" customHeight="1" x14ac:dyDescent="0.25">
      <c r="A907" s="4"/>
      <c r="B907" s="4"/>
      <c r="C907" s="212"/>
      <c r="D907" s="212"/>
      <c r="E907" s="212"/>
      <c r="F907" s="212"/>
      <c r="G907" s="212"/>
      <c r="H907" s="212"/>
      <c r="I907" s="212"/>
      <c r="J907" s="212"/>
      <c r="K907" s="487"/>
      <c r="L907" s="4"/>
      <c r="M907" s="4"/>
      <c r="N907" s="4"/>
      <c r="O907" s="4"/>
      <c r="P907" s="4"/>
      <c r="Q907" s="212"/>
      <c r="R907" s="395"/>
      <c r="S907" s="4"/>
      <c r="T907" s="4"/>
      <c r="U907" s="212"/>
      <c r="V907" s="212"/>
      <c r="W907" s="212"/>
      <c r="X907" s="4"/>
      <c r="Y907" s="4"/>
      <c r="Z907" s="4"/>
      <c r="AA907" s="4"/>
      <c r="AB907" s="395"/>
      <c r="AC907" s="213"/>
      <c r="AD907" s="395"/>
      <c r="AE907" s="409"/>
      <c r="AF907" s="4"/>
      <c r="AG907" s="4"/>
      <c r="AH907" s="4"/>
      <c r="AI907" s="212"/>
      <c r="AJ907" s="4"/>
      <c r="AK907" s="4"/>
      <c r="AL907" s="4"/>
      <c r="AM907" s="4"/>
      <c r="AN907" s="4"/>
      <c r="AO907" s="4"/>
      <c r="AP907" s="4"/>
      <c r="AQ907" s="4"/>
      <c r="AR907" s="4"/>
      <c r="AS907" s="4"/>
    </row>
    <row r="908" spans="1:45" ht="12.75" customHeight="1" x14ac:dyDescent="0.25">
      <c r="A908" s="4"/>
      <c r="B908" s="4"/>
      <c r="C908" s="212"/>
      <c r="D908" s="212"/>
      <c r="E908" s="212"/>
      <c r="F908" s="212"/>
      <c r="G908" s="212"/>
      <c r="H908" s="212"/>
      <c r="I908" s="212"/>
      <c r="J908" s="212"/>
      <c r="K908" s="487"/>
      <c r="L908" s="4"/>
      <c r="M908" s="4"/>
      <c r="N908" s="4"/>
      <c r="O908" s="4"/>
      <c r="P908" s="4"/>
      <c r="Q908" s="212"/>
      <c r="R908" s="395"/>
      <c r="S908" s="4"/>
      <c r="T908" s="4"/>
      <c r="U908" s="212"/>
      <c r="V908" s="212"/>
      <c r="W908" s="212"/>
      <c r="X908" s="4"/>
      <c r="Y908" s="4"/>
      <c r="Z908" s="4"/>
      <c r="AA908" s="4"/>
      <c r="AB908" s="395"/>
      <c r="AC908" s="213"/>
      <c r="AD908" s="395"/>
      <c r="AE908" s="409"/>
      <c r="AF908" s="4"/>
      <c r="AG908" s="4"/>
      <c r="AH908" s="4"/>
      <c r="AI908" s="212"/>
      <c r="AJ908" s="4"/>
      <c r="AK908" s="4"/>
      <c r="AL908" s="4"/>
      <c r="AM908" s="4"/>
      <c r="AN908" s="4"/>
      <c r="AO908" s="4"/>
      <c r="AP908" s="4"/>
      <c r="AQ908" s="4"/>
      <c r="AR908" s="4"/>
      <c r="AS908" s="4"/>
    </row>
    <row r="909" spans="1:45" ht="12.75" customHeight="1" x14ac:dyDescent="0.25">
      <c r="A909" s="4"/>
      <c r="B909" s="4"/>
      <c r="C909" s="212"/>
      <c r="D909" s="212"/>
      <c r="E909" s="212"/>
      <c r="F909" s="212"/>
      <c r="G909" s="212"/>
      <c r="H909" s="212"/>
      <c r="I909" s="212"/>
      <c r="J909" s="212"/>
      <c r="K909" s="487"/>
      <c r="L909" s="4"/>
      <c r="M909" s="4"/>
      <c r="N909" s="4"/>
      <c r="O909" s="4"/>
      <c r="P909" s="4"/>
      <c r="Q909" s="212"/>
      <c r="R909" s="395"/>
      <c r="S909" s="4"/>
      <c r="T909" s="4"/>
      <c r="U909" s="212"/>
      <c r="V909" s="212"/>
      <c r="W909" s="212"/>
      <c r="X909" s="4"/>
      <c r="Y909" s="4"/>
      <c r="Z909" s="4"/>
      <c r="AA909" s="4"/>
      <c r="AB909" s="395"/>
      <c r="AC909" s="213"/>
      <c r="AD909" s="395"/>
      <c r="AE909" s="409"/>
      <c r="AF909" s="4"/>
      <c r="AG909" s="4"/>
      <c r="AH909" s="4"/>
      <c r="AI909" s="212"/>
      <c r="AJ909" s="4"/>
      <c r="AK909" s="4"/>
      <c r="AL909" s="4"/>
      <c r="AM909" s="4"/>
      <c r="AN909" s="4"/>
      <c r="AO909" s="4"/>
      <c r="AP909" s="4"/>
      <c r="AQ909" s="4"/>
      <c r="AR909" s="4"/>
      <c r="AS909" s="4"/>
    </row>
    <row r="910" spans="1:45" ht="12.75" customHeight="1" x14ac:dyDescent="0.25">
      <c r="A910" s="4"/>
      <c r="B910" s="4"/>
      <c r="C910" s="212"/>
      <c r="D910" s="212"/>
      <c r="E910" s="212"/>
      <c r="F910" s="212"/>
      <c r="G910" s="212"/>
      <c r="H910" s="212"/>
      <c r="I910" s="212"/>
      <c r="J910" s="212"/>
      <c r="K910" s="487"/>
      <c r="L910" s="4"/>
      <c r="M910" s="4"/>
      <c r="N910" s="4"/>
      <c r="O910" s="4"/>
      <c r="P910" s="4"/>
      <c r="Q910" s="212"/>
      <c r="R910" s="395"/>
      <c r="S910" s="4"/>
      <c r="T910" s="4"/>
      <c r="U910" s="212"/>
      <c r="V910" s="212"/>
      <c r="W910" s="212"/>
      <c r="X910" s="4"/>
      <c r="Y910" s="4"/>
      <c r="Z910" s="4"/>
      <c r="AA910" s="4"/>
      <c r="AB910" s="395"/>
      <c r="AC910" s="213"/>
      <c r="AD910" s="395"/>
      <c r="AE910" s="409"/>
      <c r="AF910" s="4"/>
      <c r="AG910" s="4"/>
      <c r="AH910" s="4"/>
      <c r="AI910" s="212"/>
      <c r="AJ910" s="4"/>
      <c r="AK910" s="4"/>
      <c r="AL910" s="4"/>
      <c r="AM910" s="4"/>
      <c r="AN910" s="4"/>
      <c r="AO910" s="4"/>
      <c r="AP910" s="4"/>
      <c r="AQ910" s="4"/>
      <c r="AR910" s="4"/>
      <c r="AS910" s="4"/>
    </row>
    <row r="911" spans="1:45" ht="12.75" customHeight="1" x14ac:dyDescent="0.25">
      <c r="A911" s="4"/>
      <c r="B911" s="4"/>
      <c r="C911" s="212"/>
      <c r="D911" s="212"/>
      <c r="E911" s="212"/>
      <c r="F911" s="212"/>
      <c r="G911" s="212"/>
      <c r="H911" s="212"/>
      <c r="I911" s="212"/>
      <c r="J911" s="212"/>
      <c r="K911" s="487"/>
      <c r="L911" s="4"/>
      <c r="M911" s="4"/>
      <c r="N911" s="4"/>
      <c r="O911" s="4"/>
      <c r="P911" s="4"/>
      <c r="Q911" s="212"/>
      <c r="R911" s="395"/>
      <c r="S911" s="4"/>
      <c r="T911" s="4"/>
      <c r="U911" s="212"/>
      <c r="V911" s="212"/>
      <c r="W911" s="212"/>
      <c r="X911" s="4"/>
      <c r="Y911" s="4"/>
      <c r="Z911" s="4"/>
      <c r="AA911" s="4"/>
      <c r="AB911" s="395"/>
      <c r="AC911" s="213"/>
      <c r="AD911" s="395"/>
      <c r="AE911" s="409"/>
      <c r="AF911" s="4"/>
      <c r="AG911" s="4"/>
      <c r="AH911" s="4"/>
      <c r="AI911" s="212"/>
      <c r="AJ911" s="4"/>
      <c r="AK911" s="4"/>
      <c r="AL911" s="4"/>
      <c r="AM911" s="4"/>
      <c r="AN911" s="4"/>
      <c r="AO911" s="4"/>
      <c r="AP911" s="4"/>
      <c r="AQ911" s="4"/>
      <c r="AR911" s="4"/>
      <c r="AS911" s="4"/>
    </row>
    <row r="912" spans="1:45" ht="12.75" customHeight="1" x14ac:dyDescent="0.25">
      <c r="A912" s="4"/>
      <c r="B912" s="4"/>
      <c r="C912" s="212"/>
      <c r="D912" s="212"/>
      <c r="E912" s="212"/>
      <c r="F912" s="212"/>
      <c r="G912" s="212"/>
      <c r="H912" s="212"/>
      <c r="I912" s="212"/>
      <c r="J912" s="212"/>
      <c r="K912" s="487"/>
      <c r="L912" s="4"/>
      <c r="M912" s="4"/>
      <c r="N912" s="4"/>
      <c r="O912" s="4"/>
      <c r="P912" s="4"/>
      <c r="Q912" s="212"/>
      <c r="R912" s="395"/>
      <c r="S912" s="4"/>
      <c r="T912" s="4"/>
      <c r="U912" s="212"/>
      <c r="V912" s="212"/>
      <c r="W912" s="212"/>
      <c r="X912" s="4"/>
      <c r="Y912" s="4"/>
      <c r="Z912" s="4"/>
      <c r="AA912" s="4"/>
      <c r="AB912" s="395"/>
      <c r="AC912" s="213"/>
      <c r="AD912" s="395"/>
      <c r="AE912" s="409"/>
      <c r="AF912" s="4"/>
      <c r="AG912" s="4"/>
      <c r="AH912" s="4"/>
      <c r="AI912" s="212"/>
      <c r="AJ912" s="4"/>
      <c r="AK912" s="4"/>
      <c r="AL912" s="4"/>
      <c r="AM912" s="4"/>
      <c r="AN912" s="4"/>
      <c r="AO912" s="4"/>
      <c r="AP912" s="4"/>
      <c r="AQ912" s="4"/>
      <c r="AR912" s="4"/>
      <c r="AS912" s="4"/>
    </row>
    <row r="913" spans="1:45" ht="12.75" customHeight="1" x14ac:dyDescent="0.25">
      <c r="A913" s="4"/>
      <c r="B913" s="4"/>
      <c r="C913" s="212"/>
      <c r="D913" s="212"/>
      <c r="E913" s="212"/>
      <c r="F913" s="212"/>
      <c r="G913" s="212"/>
      <c r="H913" s="212"/>
      <c r="I913" s="212"/>
      <c r="J913" s="212"/>
      <c r="K913" s="487"/>
      <c r="L913" s="4"/>
      <c r="M913" s="4"/>
      <c r="N913" s="4"/>
      <c r="O913" s="4"/>
      <c r="P913" s="4"/>
      <c r="Q913" s="212"/>
      <c r="R913" s="395"/>
      <c r="S913" s="4"/>
      <c r="T913" s="4"/>
      <c r="U913" s="212"/>
      <c r="V913" s="212"/>
      <c r="W913" s="212"/>
      <c r="X913" s="4"/>
      <c r="Y913" s="4"/>
      <c r="Z913" s="4"/>
      <c r="AA913" s="4"/>
      <c r="AB913" s="395"/>
      <c r="AC913" s="213"/>
      <c r="AD913" s="395"/>
      <c r="AE913" s="409"/>
      <c r="AF913" s="4"/>
      <c r="AG913" s="4"/>
      <c r="AH913" s="4"/>
      <c r="AI913" s="212"/>
      <c r="AJ913" s="4"/>
      <c r="AK913" s="4"/>
      <c r="AL913" s="4"/>
      <c r="AM913" s="4"/>
      <c r="AN913" s="4"/>
      <c r="AO913" s="4"/>
      <c r="AP913" s="4"/>
      <c r="AQ913" s="4"/>
      <c r="AR913" s="4"/>
      <c r="AS913" s="4"/>
    </row>
    <row r="914" spans="1:45" ht="12.75" customHeight="1" x14ac:dyDescent="0.25">
      <c r="A914" s="4"/>
      <c r="B914" s="4"/>
      <c r="C914" s="212"/>
      <c r="D914" s="212"/>
      <c r="E914" s="212"/>
      <c r="F914" s="212"/>
      <c r="G914" s="212"/>
      <c r="H914" s="212"/>
      <c r="I914" s="212"/>
      <c r="J914" s="212"/>
      <c r="K914" s="487"/>
      <c r="L914" s="4"/>
      <c r="M914" s="4"/>
      <c r="N914" s="4"/>
      <c r="O914" s="4"/>
      <c r="P914" s="4"/>
      <c r="Q914" s="212"/>
      <c r="R914" s="395"/>
      <c r="S914" s="4"/>
      <c r="T914" s="4"/>
      <c r="U914" s="212"/>
      <c r="V914" s="212"/>
      <c r="W914" s="212"/>
      <c r="X914" s="4"/>
      <c r="Y914" s="4"/>
      <c r="Z914" s="4"/>
      <c r="AA914" s="4"/>
      <c r="AB914" s="395"/>
      <c r="AC914" s="213"/>
      <c r="AD914" s="395"/>
      <c r="AE914" s="409"/>
      <c r="AF914" s="4"/>
      <c r="AG914" s="4"/>
      <c r="AH914" s="4"/>
      <c r="AI914" s="212"/>
      <c r="AJ914" s="4"/>
      <c r="AK914" s="4"/>
      <c r="AL914" s="4"/>
      <c r="AM914" s="4"/>
      <c r="AN914" s="4"/>
      <c r="AO914" s="4"/>
      <c r="AP914" s="4"/>
      <c r="AQ914" s="4"/>
      <c r="AR914" s="4"/>
      <c r="AS914" s="4"/>
    </row>
    <row r="915" spans="1:45" ht="12.75" customHeight="1" x14ac:dyDescent="0.25">
      <c r="A915" s="4"/>
      <c r="B915" s="4"/>
      <c r="C915" s="212"/>
      <c r="D915" s="212"/>
      <c r="E915" s="212"/>
      <c r="F915" s="212"/>
      <c r="G915" s="212"/>
      <c r="H915" s="212"/>
      <c r="I915" s="212"/>
      <c r="J915" s="212"/>
      <c r="K915" s="487"/>
      <c r="L915" s="4"/>
      <c r="M915" s="4"/>
      <c r="N915" s="4"/>
      <c r="O915" s="4"/>
      <c r="P915" s="4"/>
      <c r="Q915" s="212"/>
      <c r="R915" s="395"/>
      <c r="S915" s="4"/>
      <c r="T915" s="4"/>
      <c r="U915" s="212"/>
      <c r="V915" s="212"/>
      <c r="W915" s="212"/>
      <c r="X915" s="4"/>
      <c r="Y915" s="4"/>
      <c r="Z915" s="4"/>
      <c r="AA915" s="4"/>
      <c r="AB915" s="395"/>
      <c r="AC915" s="213"/>
      <c r="AD915" s="395"/>
      <c r="AE915" s="409"/>
      <c r="AF915" s="4"/>
      <c r="AG915" s="4"/>
      <c r="AH915" s="4"/>
      <c r="AI915" s="212"/>
      <c r="AJ915" s="4"/>
      <c r="AK915" s="4"/>
      <c r="AL915" s="4"/>
      <c r="AM915" s="4"/>
      <c r="AN915" s="4"/>
      <c r="AO915" s="4"/>
      <c r="AP915" s="4"/>
      <c r="AQ915" s="4"/>
      <c r="AR915" s="4"/>
      <c r="AS915" s="4"/>
    </row>
    <row r="916" spans="1:45" ht="12.75" customHeight="1" x14ac:dyDescent="0.25">
      <c r="A916" s="4"/>
      <c r="B916" s="4"/>
      <c r="C916" s="212"/>
      <c r="D916" s="212"/>
      <c r="E916" s="212"/>
      <c r="F916" s="212"/>
      <c r="G916" s="212"/>
      <c r="H916" s="212"/>
      <c r="I916" s="212"/>
      <c r="J916" s="212"/>
      <c r="K916" s="487"/>
      <c r="L916" s="4"/>
      <c r="M916" s="4"/>
      <c r="N916" s="4"/>
      <c r="O916" s="4"/>
      <c r="P916" s="4"/>
      <c r="Q916" s="212"/>
      <c r="R916" s="395"/>
      <c r="S916" s="4"/>
      <c r="T916" s="4"/>
      <c r="U916" s="212"/>
      <c r="V916" s="212"/>
      <c r="W916" s="212"/>
      <c r="X916" s="4"/>
      <c r="Y916" s="4"/>
      <c r="Z916" s="4"/>
      <c r="AA916" s="4"/>
      <c r="AB916" s="395"/>
      <c r="AC916" s="213"/>
      <c r="AD916" s="395"/>
      <c r="AE916" s="409"/>
      <c r="AF916" s="4"/>
      <c r="AG916" s="4"/>
      <c r="AH916" s="4"/>
      <c r="AI916" s="212"/>
      <c r="AJ916" s="4"/>
      <c r="AK916" s="4"/>
      <c r="AL916" s="4"/>
      <c r="AM916" s="4"/>
      <c r="AN916" s="4"/>
      <c r="AO916" s="4"/>
      <c r="AP916" s="4"/>
      <c r="AQ916" s="4"/>
      <c r="AR916" s="4"/>
      <c r="AS916" s="4"/>
    </row>
    <row r="917" spans="1:45" ht="12.75" customHeight="1" x14ac:dyDescent="0.25">
      <c r="A917" s="4"/>
      <c r="B917" s="4"/>
      <c r="C917" s="212"/>
      <c r="D917" s="212"/>
      <c r="E917" s="212"/>
      <c r="F917" s="212"/>
      <c r="G917" s="212"/>
      <c r="H917" s="212"/>
      <c r="I917" s="212"/>
      <c r="J917" s="212"/>
      <c r="K917" s="487"/>
      <c r="L917" s="4"/>
      <c r="M917" s="4"/>
      <c r="N917" s="4"/>
      <c r="O917" s="4"/>
      <c r="P917" s="4"/>
      <c r="Q917" s="212"/>
      <c r="R917" s="395"/>
      <c r="S917" s="4"/>
      <c r="T917" s="4"/>
      <c r="U917" s="212"/>
      <c r="V917" s="212"/>
      <c r="W917" s="212"/>
      <c r="X917" s="4"/>
      <c r="Y917" s="4"/>
      <c r="Z917" s="4"/>
      <c r="AA917" s="4"/>
      <c r="AB917" s="395"/>
      <c r="AC917" s="213"/>
      <c r="AD917" s="395"/>
      <c r="AE917" s="409"/>
      <c r="AF917" s="4"/>
      <c r="AG917" s="4"/>
      <c r="AH917" s="4"/>
      <c r="AI917" s="212"/>
      <c r="AJ917" s="4"/>
      <c r="AK917" s="4"/>
      <c r="AL917" s="4"/>
      <c r="AM917" s="4"/>
      <c r="AN917" s="4"/>
      <c r="AO917" s="4"/>
      <c r="AP917" s="4"/>
      <c r="AQ917" s="4"/>
      <c r="AR917" s="4"/>
      <c r="AS917" s="4"/>
    </row>
    <row r="918" spans="1:45" ht="12.75" customHeight="1" x14ac:dyDescent="0.25">
      <c r="A918" s="4"/>
      <c r="B918" s="4"/>
      <c r="C918" s="212"/>
      <c r="D918" s="212"/>
      <c r="E918" s="212"/>
      <c r="F918" s="212"/>
      <c r="G918" s="212"/>
      <c r="H918" s="212"/>
      <c r="I918" s="212"/>
      <c r="J918" s="212"/>
      <c r="K918" s="487"/>
      <c r="L918" s="4"/>
      <c r="M918" s="4"/>
      <c r="N918" s="4"/>
      <c r="O918" s="4"/>
      <c r="P918" s="4"/>
      <c r="Q918" s="212"/>
      <c r="R918" s="395"/>
      <c r="S918" s="4"/>
      <c r="T918" s="4"/>
      <c r="U918" s="212"/>
      <c r="V918" s="212"/>
      <c r="W918" s="212"/>
      <c r="X918" s="4"/>
      <c r="Y918" s="4"/>
      <c r="Z918" s="4"/>
      <c r="AA918" s="4"/>
      <c r="AB918" s="395"/>
      <c r="AC918" s="213"/>
      <c r="AD918" s="395"/>
      <c r="AE918" s="409"/>
      <c r="AF918" s="4"/>
      <c r="AG918" s="4"/>
      <c r="AH918" s="4"/>
      <c r="AI918" s="212"/>
      <c r="AJ918" s="4"/>
      <c r="AK918" s="4"/>
      <c r="AL918" s="4"/>
      <c r="AM918" s="4"/>
      <c r="AN918" s="4"/>
      <c r="AO918" s="4"/>
      <c r="AP918" s="4"/>
      <c r="AQ918" s="4"/>
      <c r="AR918" s="4"/>
      <c r="AS918" s="4"/>
    </row>
    <row r="919" spans="1:45" ht="12.75" customHeight="1" x14ac:dyDescent="0.25">
      <c r="A919" s="4"/>
      <c r="B919" s="4"/>
      <c r="C919" s="212"/>
      <c r="D919" s="212"/>
      <c r="E919" s="212"/>
      <c r="F919" s="212"/>
      <c r="G919" s="212"/>
      <c r="H919" s="212"/>
      <c r="I919" s="212"/>
      <c r="J919" s="212"/>
      <c r="K919" s="487"/>
      <c r="L919" s="4"/>
      <c r="M919" s="4"/>
      <c r="N919" s="4"/>
      <c r="O919" s="4"/>
      <c r="P919" s="4"/>
      <c r="Q919" s="212"/>
      <c r="R919" s="395"/>
      <c r="S919" s="4"/>
      <c r="T919" s="4"/>
      <c r="U919" s="212"/>
      <c r="V919" s="212"/>
      <c r="W919" s="212"/>
      <c r="X919" s="4"/>
      <c r="Y919" s="4"/>
      <c r="Z919" s="4"/>
      <c r="AA919" s="4"/>
      <c r="AB919" s="395"/>
      <c r="AC919" s="213"/>
      <c r="AD919" s="395"/>
      <c r="AE919" s="409"/>
      <c r="AF919" s="4"/>
      <c r="AG919" s="4"/>
      <c r="AH919" s="4"/>
      <c r="AI919" s="212"/>
      <c r="AJ919" s="4"/>
      <c r="AK919" s="4"/>
      <c r="AL919" s="4"/>
      <c r="AM919" s="4"/>
      <c r="AN919" s="4"/>
      <c r="AO919" s="4"/>
      <c r="AP919" s="4"/>
      <c r="AQ919" s="4"/>
      <c r="AR919" s="4"/>
      <c r="AS919" s="4"/>
    </row>
    <row r="920" spans="1:45" ht="12.75" customHeight="1" x14ac:dyDescent="0.25">
      <c r="A920" s="4"/>
      <c r="B920" s="4"/>
      <c r="C920" s="212"/>
      <c r="D920" s="212"/>
      <c r="E920" s="212"/>
      <c r="F920" s="212"/>
      <c r="G920" s="212"/>
      <c r="H920" s="212"/>
      <c r="I920" s="212"/>
      <c r="J920" s="212"/>
      <c r="K920" s="487"/>
      <c r="L920" s="4"/>
      <c r="M920" s="4"/>
      <c r="N920" s="4"/>
      <c r="O920" s="4"/>
      <c r="P920" s="4"/>
      <c r="Q920" s="212"/>
      <c r="R920" s="395"/>
      <c r="S920" s="4"/>
      <c r="T920" s="4"/>
      <c r="U920" s="212"/>
      <c r="V920" s="212"/>
      <c r="W920" s="212"/>
      <c r="X920" s="4"/>
      <c r="Y920" s="4"/>
      <c r="Z920" s="4"/>
      <c r="AA920" s="4"/>
      <c r="AB920" s="395"/>
      <c r="AC920" s="213"/>
      <c r="AD920" s="395"/>
      <c r="AE920" s="409"/>
      <c r="AF920" s="4"/>
      <c r="AG920" s="4"/>
      <c r="AH920" s="4"/>
      <c r="AI920" s="212"/>
      <c r="AJ920" s="4"/>
      <c r="AK920" s="4"/>
      <c r="AL920" s="4"/>
      <c r="AM920" s="4"/>
      <c r="AN920" s="4"/>
      <c r="AO920" s="4"/>
      <c r="AP920" s="4"/>
      <c r="AQ920" s="4"/>
      <c r="AR920" s="4"/>
      <c r="AS920" s="4"/>
    </row>
    <row r="921" spans="1:45" ht="12.75" customHeight="1" x14ac:dyDescent="0.25">
      <c r="A921" s="4"/>
      <c r="B921" s="4"/>
      <c r="C921" s="212"/>
      <c r="D921" s="212"/>
      <c r="E921" s="212"/>
      <c r="F921" s="212"/>
      <c r="G921" s="212"/>
      <c r="H921" s="212"/>
      <c r="I921" s="212"/>
      <c r="J921" s="212"/>
      <c r="K921" s="487"/>
      <c r="L921" s="4"/>
      <c r="M921" s="4"/>
      <c r="N921" s="4"/>
      <c r="O921" s="4"/>
      <c r="P921" s="4"/>
      <c r="Q921" s="212"/>
      <c r="R921" s="395"/>
      <c r="S921" s="4"/>
      <c r="T921" s="4"/>
      <c r="U921" s="212"/>
      <c r="V921" s="212"/>
      <c r="W921" s="212"/>
      <c r="X921" s="4"/>
      <c r="Y921" s="4"/>
      <c r="Z921" s="4"/>
      <c r="AA921" s="4"/>
      <c r="AB921" s="395"/>
      <c r="AC921" s="213"/>
      <c r="AD921" s="395"/>
      <c r="AE921" s="409"/>
      <c r="AF921" s="4"/>
      <c r="AG921" s="4"/>
      <c r="AH921" s="4"/>
      <c r="AI921" s="212"/>
      <c r="AJ921" s="4"/>
      <c r="AK921" s="4"/>
      <c r="AL921" s="4"/>
      <c r="AM921" s="4"/>
      <c r="AN921" s="4"/>
      <c r="AO921" s="4"/>
      <c r="AP921" s="4"/>
      <c r="AQ921" s="4"/>
      <c r="AR921" s="4"/>
      <c r="AS921" s="4"/>
    </row>
    <row r="922" spans="1:45" ht="12.75" customHeight="1" x14ac:dyDescent="0.25">
      <c r="A922" s="4"/>
      <c r="B922" s="4"/>
      <c r="C922" s="212"/>
      <c r="D922" s="212"/>
      <c r="E922" s="212"/>
      <c r="F922" s="212"/>
      <c r="G922" s="212"/>
      <c r="H922" s="212"/>
      <c r="I922" s="212"/>
      <c r="J922" s="212"/>
      <c r="K922" s="487"/>
      <c r="L922" s="4"/>
      <c r="M922" s="4"/>
      <c r="N922" s="4"/>
      <c r="O922" s="4"/>
      <c r="P922" s="4"/>
      <c r="Q922" s="212"/>
      <c r="R922" s="395"/>
      <c r="S922" s="4"/>
      <c r="T922" s="4"/>
      <c r="U922" s="212"/>
      <c r="V922" s="212"/>
      <c r="W922" s="212"/>
      <c r="X922" s="4"/>
      <c r="Y922" s="4"/>
      <c r="Z922" s="4"/>
      <c r="AA922" s="4"/>
      <c r="AB922" s="395"/>
      <c r="AC922" s="213"/>
      <c r="AD922" s="395"/>
      <c r="AE922" s="409"/>
      <c r="AF922" s="4"/>
      <c r="AG922" s="4"/>
      <c r="AH922" s="4"/>
      <c r="AI922" s="212"/>
      <c r="AJ922" s="4"/>
      <c r="AK922" s="4"/>
      <c r="AL922" s="4"/>
      <c r="AM922" s="4"/>
      <c r="AN922" s="4"/>
      <c r="AO922" s="4"/>
      <c r="AP922" s="4"/>
      <c r="AQ922" s="4"/>
      <c r="AR922" s="4"/>
      <c r="AS922" s="4"/>
    </row>
    <row r="923" spans="1:45" ht="12.75" customHeight="1" x14ac:dyDescent="0.25">
      <c r="A923" s="4"/>
      <c r="B923" s="4"/>
      <c r="C923" s="212"/>
      <c r="D923" s="212"/>
      <c r="E923" s="212"/>
      <c r="F923" s="212"/>
      <c r="G923" s="212"/>
      <c r="H923" s="212"/>
      <c r="I923" s="212"/>
      <c r="J923" s="212"/>
      <c r="K923" s="487"/>
      <c r="L923" s="4"/>
      <c r="M923" s="4"/>
      <c r="N923" s="4"/>
      <c r="O923" s="4"/>
      <c r="P923" s="4"/>
      <c r="Q923" s="212"/>
      <c r="R923" s="395"/>
      <c r="S923" s="4"/>
      <c r="T923" s="4"/>
      <c r="U923" s="212"/>
      <c r="V923" s="212"/>
      <c r="W923" s="212"/>
      <c r="X923" s="4"/>
      <c r="Y923" s="4"/>
      <c r="Z923" s="4"/>
      <c r="AA923" s="4"/>
      <c r="AB923" s="395"/>
      <c r="AC923" s="213"/>
      <c r="AD923" s="395"/>
      <c r="AE923" s="409"/>
      <c r="AF923" s="4"/>
      <c r="AG923" s="4"/>
      <c r="AH923" s="4"/>
      <c r="AI923" s="212"/>
      <c r="AJ923" s="4"/>
      <c r="AK923" s="4"/>
      <c r="AL923" s="4"/>
      <c r="AM923" s="4"/>
      <c r="AN923" s="4"/>
      <c r="AO923" s="4"/>
      <c r="AP923" s="4"/>
      <c r="AQ923" s="4"/>
      <c r="AR923" s="4"/>
      <c r="AS923" s="4"/>
    </row>
    <row r="924" spans="1:45" ht="12.75" customHeight="1" x14ac:dyDescent="0.25">
      <c r="A924" s="4"/>
      <c r="B924" s="4"/>
      <c r="C924" s="212"/>
      <c r="D924" s="212"/>
      <c r="E924" s="212"/>
      <c r="F924" s="212"/>
      <c r="G924" s="212"/>
      <c r="H924" s="212"/>
      <c r="I924" s="212"/>
      <c r="J924" s="212"/>
      <c r="K924" s="487"/>
      <c r="L924" s="4"/>
      <c r="M924" s="4"/>
      <c r="N924" s="4"/>
      <c r="O924" s="4"/>
      <c r="P924" s="4"/>
      <c r="Q924" s="212"/>
      <c r="R924" s="395"/>
      <c r="S924" s="4"/>
      <c r="T924" s="4"/>
      <c r="U924" s="212"/>
      <c r="V924" s="212"/>
      <c r="W924" s="212"/>
      <c r="X924" s="4"/>
      <c r="Y924" s="4"/>
      <c r="Z924" s="4"/>
      <c r="AA924" s="4"/>
      <c r="AB924" s="395"/>
      <c r="AC924" s="213"/>
      <c r="AD924" s="395"/>
      <c r="AE924" s="409"/>
      <c r="AF924" s="4"/>
      <c r="AG924" s="4"/>
      <c r="AH924" s="4"/>
      <c r="AI924" s="212"/>
      <c r="AJ924" s="4"/>
      <c r="AK924" s="4"/>
      <c r="AL924" s="4"/>
      <c r="AM924" s="4"/>
      <c r="AN924" s="4"/>
      <c r="AO924" s="4"/>
      <c r="AP924" s="4"/>
      <c r="AQ924" s="4"/>
      <c r="AR924" s="4"/>
      <c r="AS924" s="4"/>
    </row>
    <row r="925" spans="1:45" ht="12.75" customHeight="1" x14ac:dyDescent="0.25">
      <c r="A925" s="4"/>
      <c r="B925" s="4"/>
      <c r="C925" s="212"/>
      <c r="D925" s="212"/>
      <c r="E925" s="212"/>
      <c r="F925" s="212"/>
      <c r="G925" s="212"/>
      <c r="H925" s="212"/>
      <c r="I925" s="212"/>
      <c r="J925" s="212"/>
      <c r="K925" s="487"/>
      <c r="L925" s="4"/>
      <c r="M925" s="4"/>
      <c r="N925" s="4"/>
      <c r="O925" s="4"/>
      <c r="P925" s="4"/>
      <c r="Q925" s="212"/>
      <c r="R925" s="395"/>
      <c r="S925" s="4"/>
      <c r="T925" s="4"/>
      <c r="U925" s="212"/>
      <c r="V925" s="212"/>
      <c r="W925" s="212"/>
      <c r="X925" s="4"/>
      <c r="Y925" s="4"/>
      <c r="Z925" s="4"/>
      <c r="AA925" s="4"/>
      <c r="AB925" s="395"/>
      <c r="AC925" s="213"/>
      <c r="AD925" s="395"/>
      <c r="AE925" s="409"/>
      <c r="AF925" s="4"/>
      <c r="AG925" s="4"/>
      <c r="AH925" s="4"/>
      <c r="AI925" s="212"/>
      <c r="AJ925" s="4"/>
      <c r="AK925" s="4"/>
      <c r="AL925" s="4"/>
      <c r="AM925" s="4"/>
      <c r="AN925" s="4"/>
      <c r="AO925" s="4"/>
      <c r="AP925" s="4"/>
      <c r="AQ925" s="4"/>
      <c r="AR925" s="4"/>
      <c r="AS925" s="4"/>
    </row>
    <row r="926" spans="1:45" ht="12.75" customHeight="1" x14ac:dyDescent="0.25">
      <c r="A926" s="4"/>
      <c r="B926" s="4"/>
      <c r="C926" s="212"/>
      <c r="D926" s="212"/>
      <c r="E926" s="212"/>
      <c r="F926" s="212"/>
      <c r="G926" s="212"/>
      <c r="H926" s="212"/>
      <c r="I926" s="212"/>
      <c r="J926" s="212"/>
      <c r="K926" s="487"/>
      <c r="L926" s="4"/>
      <c r="M926" s="4"/>
      <c r="N926" s="4"/>
      <c r="O926" s="4"/>
      <c r="P926" s="4"/>
      <c r="Q926" s="212"/>
      <c r="R926" s="395"/>
      <c r="S926" s="4"/>
      <c r="T926" s="4"/>
      <c r="U926" s="212"/>
      <c r="V926" s="212"/>
      <c r="W926" s="212"/>
      <c r="X926" s="4"/>
      <c r="Y926" s="4"/>
      <c r="Z926" s="4"/>
      <c r="AA926" s="4"/>
      <c r="AB926" s="395"/>
      <c r="AC926" s="213"/>
      <c r="AD926" s="395"/>
      <c r="AE926" s="409"/>
      <c r="AF926" s="4"/>
      <c r="AG926" s="4"/>
      <c r="AH926" s="4"/>
      <c r="AI926" s="212"/>
      <c r="AJ926" s="4"/>
      <c r="AK926" s="4"/>
      <c r="AL926" s="4"/>
      <c r="AM926" s="4"/>
      <c r="AN926" s="4"/>
      <c r="AO926" s="4"/>
      <c r="AP926" s="4"/>
      <c r="AQ926" s="4"/>
      <c r="AR926" s="4"/>
      <c r="AS926" s="4"/>
    </row>
    <row r="927" spans="1:45" ht="12.75" customHeight="1" x14ac:dyDescent="0.25">
      <c r="A927" s="4"/>
      <c r="B927" s="4"/>
      <c r="C927" s="212"/>
      <c r="D927" s="212"/>
      <c r="E927" s="212"/>
      <c r="F927" s="212"/>
      <c r="G927" s="212"/>
      <c r="H927" s="212"/>
      <c r="I927" s="212"/>
      <c r="J927" s="212"/>
      <c r="K927" s="487"/>
      <c r="L927" s="4"/>
      <c r="M927" s="4"/>
      <c r="N927" s="4"/>
      <c r="O927" s="4"/>
      <c r="P927" s="4"/>
      <c r="Q927" s="212"/>
      <c r="R927" s="395"/>
      <c r="S927" s="4"/>
      <c r="T927" s="4"/>
      <c r="U927" s="212"/>
      <c r="V927" s="212"/>
      <c r="W927" s="212"/>
      <c r="X927" s="4"/>
      <c r="Y927" s="4"/>
      <c r="Z927" s="4"/>
      <c r="AA927" s="4"/>
      <c r="AB927" s="395"/>
      <c r="AC927" s="213"/>
      <c r="AD927" s="395"/>
      <c r="AE927" s="409"/>
      <c r="AF927" s="4"/>
      <c r="AG927" s="4"/>
      <c r="AH927" s="4"/>
      <c r="AI927" s="212"/>
      <c r="AJ927" s="4"/>
      <c r="AK927" s="4"/>
      <c r="AL927" s="4"/>
      <c r="AM927" s="4"/>
      <c r="AN927" s="4"/>
      <c r="AO927" s="4"/>
      <c r="AP927" s="4"/>
      <c r="AQ927" s="4"/>
      <c r="AR927" s="4"/>
      <c r="AS927" s="4"/>
    </row>
    <row r="928" spans="1:45" ht="12.75" customHeight="1" x14ac:dyDescent="0.25">
      <c r="A928" s="4"/>
      <c r="B928" s="4"/>
      <c r="C928" s="212"/>
      <c r="D928" s="212"/>
      <c r="E928" s="212"/>
      <c r="F928" s="212"/>
      <c r="G928" s="212"/>
      <c r="H928" s="212"/>
      <c r="I928" s="212"/>
      <c r="J928" s="212"/>
      <c r="K928" s="487"/>
      <c r="L928" s="4"/>
      <c r="M928" s="4"/>
      <c r="N928" s="4"/>
      <c r="O928" s="4"/>
      <c r="P928" s="4"/>
      <c r="Q928" s="212"/>
      <c r="R928" s="395"/>
      <c r="S928" s="4"/>
      <c r="T928" s="4"/>
      <c r="U928" s="212"/>
      <c r="V928" s="212"/>
      <c r="W928" s="212"/>
      <c r="X928" s="4"/>
      <c r="Y928" s="4"/>
      <c r="Z928" s="4"/>
      <c r="AA928" s="4"/>
      <c r="AB928" s="395"/>
      <c r="AC928" s="213"/>
      <c r="AD928" s="395"/>
      <c r="AE928" s="409"/>
      <c r="AF928" s="4"/>
      <c r="AG928" s="4"/>
      <c r="AH928" s="4"/>
      <c r="AI928" s="212"/>
      <c r="AJ928" s="4"/>
      <c r="AK928" s="4"/>
      <c r="AL928" s="4"/>
      <c r="AM928" s="4"/>
      <c r="AN928" s="4"/>
      <c r="AO928" s="4"/>
      <c r="AP928" s="4"/>
      <c r="AQ928" s="4"/>
      <c r="AR928" s="4"/>
      <c r="AS928" s="4"/>
    </row>
    <row r="929" spans="1:45" ht="12.75" customHeight="1" x14ac:dyDescent="0.25">
      <c r="A929" s="4"/>
      <c r="B929" s="4"/>
      <c r="C929" s="212"/>
      <c r="D929" s="212"/>
      <c r="E929" s="212"/>
      <c r="F929" s="212"/>
      <c r="G929" s="212"/>
      <c r="H929" s="212"/>
      <c r="I929" s="212"/>
      <c r="J929" s="212"/>
      <c r="K929" s="487"/>
      <c r="L929" s="4"/>
      <c r="M929" s="4"/>
      <c r="N929" s="4"/>
      <c r="O929" s="4"/>
      <c r="P929" s="4"/>
      <c r="Q929" s="212"/>
      <c r="R929" s="395"/>
      <c r="S929" s="4"/>
      <c r="T929" s="4"/>
      <c r="U929" s="212"/>
      <c r="V929" s="212"/>
      <c r="W929" s="212"/>
      <c r="X929" s="4"/>
      <c r="Y929" s="4"/>
      <c r="Z929" s="4"/>
      <c r="AA929" s="4"/>
      <c r="AB929" s="395"/>
      <c r="AC929" s="213"/>
      <c r="AD929" s="395"/>
      <c r="AE929" s="409"/>
      <c r="AF929" s="4"/>
      <c r="AG929" s="4"/>
      <c r="AH929" s="4"/>
      <c r="AI929" s="212"/>
      <c r="AJ929" s="4"/>
      <c r="AK929" s="4"/>
      <c r="AL929" s="4"/>
      <c r="AM929" s="4"/>
      <c r="AN929" s="4"/>
      <c r="AO929" s="4"/>
      <c r="AP929" s="4"/>
      <c r="AQ929" s="4"/>
      <c r="AR929" s="4"/>
      <c r="AS929" s="4"/>
    </row>
    <row r="930" spans="1:45" ht="12.75" customHeight="1" x14ac:dyDescent="0.25">
      <c r="A930" s="4"/>
      <c r="B930" s="4"/>
      <c r="C930" s="212"/>
      <c r="D930" s="212"/>
      <c r="E930" s="212"/>
      <c r="F930" s="212"/>
      <c r="G930" s="212"/>
      <c r="H930" s="212"/>
      <c r="I930" s="212"/>
      <c r="J930" s="212"/>
      <c r="K930" s="487"/>
      <c r="L930" s="4"/>
      <c r="M930" s="4"/>
      <c r="N930" s="4"/>
      <c r="O930" s="4"/>
      <c r="P930" s="4"/>
      <c r="Q930" s="212"/>
      <c r="R930" s="395"/>
      <c r="S930" s="4"/>
      <c r="T930" s="4"/>
      <c r="U930" s="212"/>
      <c r="V930" s="212"/>
      <c r="W930" s="212"/>
      <c r="X930" s="4"/>
      <c r="Y930" s="4"/>
      <c r="Z930" s="4"/>
      <c r="AA930" s="4"/>
      <c r="AB930" s="395"/>
      <c r="AC930" s="213"/>
      <c r="AD930" s="395"/>
      <c r="AE930" s="409"/>
      <c r="AF930" s="4"/>
      <c r="AG930" s="4"/>
      <c r="AH930" s="4"/>
      <c r="AI930" s="212"/>
      <c r="AJ930" s="4"/>
      <c r="AK930" s="4"/>
      <c r="AL930" s="4"/>
      <c r="AM930" s="4"/>
      <c r="AN930" s="4"/>
      <c r="AO930" s="4"/>
      <c r="AP930" s="4"/>
      <c r="AQ930" s="4"/>
      <c r="AR930" s="4"/>
      <c r="AS930" s="4"/>
    </row>
    <row r="931" spans="1:45" ht="12.75" customHeight="1" x14ac:dyDescent="0.25">
      <c r="A931" s="4"/>
      <c r="B931" s="4"/>
      <c r="C931" s="212"/>
      <c r="D931" s="212"/>
      <c r="E931" s="212"/>
      <c r="F931" s="212"/>
      <c r="G931" s="212"/>
      <c r="H931" s="212"/>
      <c r="I931" s="212"/>
      <c r="J931" s="212"/>
      <c r="K931" s="487"/>
      <c r="L931" s="4"/>
      <c r="M931" s="4"/>
      <c r="N931" s="4"/>
      <c r="O931" s="4"/>
      <c r="P931" s="4"/>
      <c r="Q931" s="212"/>
      <c r="R931" s="395"/>
      <c r="S931" s="4"/>
      <c r="T931" s="4"/>
      <c r="U931" s="212"/>
      <c r="V931" s="212"/>
      <c r="W931" s="212"/>
      <c r="X931" s="4"/>
      <c r="Y931" s="4"/>
      <c r="Z931" s="4"/>
      <c r="AA931" s="4"/>
      <c r="AB931" s="395"/>
      <c r="AC931" s="213"/>
      <c r="AD931" s="395"/>
      <c r="AE931" s="409"/>
      <c r="AF931" s="4"/>
      <c r="AG931" s="4"/>
      <c r="AH931" s="4"/>
      <c r="AI931" s="212"/>
      <c r="AJ931" s="4"/>
      <c r="AK931" s="4"/>
      <c r="AL931" s="4"/>
      <c r="AM931" s="4"/>
      <c r="AN931" s="4"/>
      <c r="AO931" s="4"/>
      <c r="AP931" s="4"/>
      <c r="AQ931" s="4"/>
      <c r="AR931" s="4"/>
      <c r="AS931" s="4"/>
    </row>
    <row r="932" spans="1:45" ht="12.75" customHeight="1" x14ac:dyDescent="0.25">
      <c r="A932" s="4"/>
      <c r="B932" s="4"/>
      <c r="C932" s="212"/>
      <c r="D932" s="212"/>
      <c r="E932" s="212"/>
      <c r="F932" s="212"/>
      <c r="G932" s="212"/>
      <c r="H932" s="212"/>
      <c r="I932" s="212"/>
      <c r="J932" s="212"/>
      <c r="K932" s="487"/>
      <c r="L932" s="4"/>
      <c r="M932" s="4"/>
      <c r="N932" s="4"/>
      <c r="O932" s="4"/>
      <c r="P932" s="4"/>
      <c r="Q932" s="212"/>
      <c r="R932" s="395"/>
      <c r="S932" s="4"/>
      <c r="T932" s="4"/>
      <c r="U932" s="212"/>
      <c r="V932" s="212"/>
      <c r="W932" s="212"/>
      <c r="X932" s="4"/>
      <c r="Y932" s="4"/>
      <c r="Z932" s="4"/>
      <c r="AA932" s="4"/>
      <c r="AB932" s="395"/>
      <c r="AC932" s="213"/>
      <c r="AD932" s="395"/>
      <c r="AE932" s="409"/>
      <c r="AF932" s="4"/>
      <c r="AG932" s="4"/>
      <c r="AH932" s="4"/>
      <c r="AI932" s="212"/>
      <c r="AJ932" s="4"/>
      <c r="AK932" s="4"/>
      <c r="AL932" s="4"/>
      <c r="AM932" s="4"/>
      <c r="AN932" s="4"/>
      <c r="AO932" s="4"/>
      <c r="AP932" s="4"/>
      <c r="AQ932" s="4"/>
      <c r="AR932" s="4"/>
      <c r="AS932" s="4"/>
    </row>
    <row r="933" spans="1:45" ht="12.75" customHeight="1" x14ac:dyDescent="0.25">
      <c r="A933" s="4"/>
      <c r="B933" s="4"/>
      <c r="C933" s="212"/>
      <c r="D933" s="212"/>
      <c r="E933" s="212"/>
      <c r="F933" s="212"/>
      <c r="G933" s="212"/>
      <c r="H933" s="212"/>
      <c r="I933" s="212"/>
      <c r="J933" s="212"/>
      <c r="K933" s="487"/>
      <c r="L933" s="4"/>
      <c r="M933" s="4"/>
      <c r="N933" s="4"/>
      <c r="O933" s="4"/>
      <c r="P933" s="4"/>
      <c r="Q933" s="212"/>
      <c r="R933" s="395"/>
      <c r="S933" s="4"/>
      <c r="T933" s="4"/>
      <c r="U933" s="212"/>
      <c r="V933" s="212"/>
      <c r="W933" s="212"/>
      <c r="X933" s="4"/>
      <c r="Y933" s="4"/>
      <c r="Z933" s="4"/>
      <c r="AA933" s="4"/>
      <c r="AB933" s="395"/>
      <c r="AC933" s="213"/>
      <c r="AD933" s="395"/>
      <c r="AE933" s="409"/>
      <c r="AF933" s="4"/>
      <c r="AG933" s="4"/>
      <c r="AH933" s="4"/>
      <c r="AI933" s="212"/>
      <c r="AJ933" s="4"/>
      <c r="AK933" s="4"/>
      <c r="AL933" s="4"/>
      <c r="AM933" s="4"/>
      <c r="AN933" s="4"/>
      <c r="AO933" s="4"/>
      <c r="AP933" s="4"/>
      <c r="AQ933" s="4"/>
      <c r="AR933" s="4"/>
      <c r="AS933" s="4"/>
    </row>
    <row r="934" spans="1:45" ht="12.75" customHeight="1" x14ac:dyDescent="0.25">
      <c r="A934" s="4"/>
      <c r="B934" s="4"/>
      <c r="C934" s="212"/>
      <c r="D934" s="212"/>
      <c r="E934" s="212"/>
      <c r="F934" s="212"/>
      <c r="G934" s="212"/>
      <c r="H934" s="212"/>
      <c r="I934" s="212"/>
      <c r="J934" s="212"/>
      <c r="K934" s="487"/>
      <c r="L934" s="4"/>
      <c r="M934" s="4"/>
      <c r="N934" s="4"/>
      <c r="O934" s="4"/>
      <c r="P934" s="4"/>
      <c r="Q934" s="212"/>
      <c r="R934" s="395"/>
      <c r="S934" s="4"/>
      <c r="T934" s="4"/>
      <c r="U934" s="212"/>
      <c r="V934" s="212"/>
      <c r="W934" s="212"/>
      <c r="X934" s="4"/>
      <c r="Y934" s="4"/>
      <c r="Z934" s="4"/>
      <c r="AA934" s="4"/>
      <c r="AB934" s="395"/>
      <c r="AC934" s="213"/>
      <c r="AD934" s="395"/>
      <c r="AE934" s="409"/>
      <c r="AF934" s="4"/>
      <c r="AG934" s="4"/>
      <c r="AH934" s="4"/>
      <c r="AI934" s="212"/>
      <c r="AJ934" s="4"/>
      <c r="AK934" s="4"/>
      <c r="AL934" s="4"/>
      <c r="AM934" s="4"/>
      <c r="AN934" s="4"/>
      <c r="AO934" s="4"/>
      <c r="AP934" s="4"/>
      <c r="AQ934" s="4"/>
      <c r="AR934" s="4"/>
      <c r="AS934" s="4"/>
    </row>
    <row r="935" spans="1:45" ht="12.75" customHeight="1" x14ac:dyDescent="0.25">
      <c r="A935" s="4"/>
      <c r="B935" s="4"/>
      <c r="C935" s="212"/>
      <c r="D935" s="212"/>
      <c r="E935" s="212"/>
      <c r="F935" s="212"/>
      <c r="G935" s="212"/>
      <c r="H935" s="212"/>
      <c r="I935" s="212"/>
      <c r="J935" s="212"/>
      <c r="K935" s="487"/>
      <c r="L935" s="4"/>
      <c r="M935" s="4"/>
      <c r="N935" s="4"/>
      <c r="O935" s="4"/>
      <c r="P935" s="4"/>
      <c r="Q935" s="212"/>
      <c r="R935" s="395"/>
      <c r="S935" s="4"/>
      <c r="T935" s="4"/>
      <c r="U935" s="212"/>
      <c r="V935" s="212"/>
      <c r="W935" s="212"/>
      <c r="X935" s="4"/>
      <c r="Y935" s="4"/>
      <c r="Z935" s="4"/>
      <c r="AA935" s="4"/>
      <c r="AB935" s="395"/>
      <c r="AC935" s="213"/>
      <c r="AD935" s="395"/>
      <c r="AE935" s="409"/>
      <c r="AF935" s="4"/>
      <c r="AG935" s="4"/>
      <c r="AH935" s="4"/>
      <c r="AI935" s="212"/>
      <c r="AJ935" s="4"/>
      <c r="AK935" s="4"/>
      <c r="AL935" s="4"/>
      <c r="AM935" s="4"/>
      <c r="AN935" s="4"/>
      <c r="AO935" s="4"/>
      <c r="AP935" s="4"/>
      <c r="AQ935" s="4"/>
      <c r="AR935" s="4"/>
      <c r="AS935" s="4"/>
    </row>
    <row r="936" spans="1:45" ht="12.75" customHeight="1" x14ac:dyDescent="0.25">
      <c r="A936" s="4"/>
      <c r="B936" s="4"/>
      <c r="C936" s="212"/>
      <c r="D936" s="212"/>
      <c r="E936" s="212"/>
      <c r="F936" s="212"/>
      <c r="G936" s="212"/>
      <c r="H936" s="212"/>
      <c r="I936" s="212"/>
      <c r="J936" s="212"/>
      <c r="K936" s="487"/>
      <c r="L936" s="4"/>
      <c r="M936" s="4"/>
      <c r="N936" s="4"/>
      <c r="O936" s="4"/>
      <c r="P936" s="4"/>
      <c r="Q936" s="212"/>
      <c r="R936" s="395"/>
      <c r="S936" s="4"/>
      <c r="T936" s="4"/>
      <c r="U936" s="212"/>
      <c r="V936" s="212"/>
      <c r="W936" s="212"/>
      <c r="X936" s="4"/>
      <c r="Y936" s="4"/>
      <c r="Z936" s="4"/>
      <c r="AA936" s="4"/>
      <c r="AB936" s="395"/>
      <c r="AC936" s="213"/>
      <c r="AD936" s="395"/>
      <c r="AE936" s="409"/>
      <c r="AF936" s="4"/>
      <c r="AG936" s="4"/>
      <c r="AH936" s="4"/>
      <c r="AI936" s="212"/>
      <c r="AJ936" s="4"/>
      <c r="AK936" s="4"/>
      <c r="AL936" s="4"/>
      <c r="AM936" s="4"/>
      <c r="AN936" s="4"/>
      <c r="AO936" s="4"/>
      <c r="AP936" s="4"/>
      <c r="AQ936" s="4"/>
      <c r="AR936" s="4"/>
      <c r="AS936" s="4"/>
    </row>
    <row r="937" spans="1:45" ht="12.75" customHeight="1" x14ac:dyDescent="0.25">
      <c r="A937" s="4"/>
      <c r="B937" s="4"/>
      <c r="C937" s="212"/>
      <c r="D937" s="212"/>
      <c r="E937" s="212"/>
      <c r="F937" s="212"/>
      <c r="G937" s="212"/>
      <c r="H937" s="212"/>
      <c r="I937" s="212"/>
      <c r="J937" s="212"/>
      <c r="K937" s="487"/>
      <c r="L937" s="4"/>
      <c r="M937" s="4"/>
      <c r="N937" s="4"/>
      <c r="O937" s="4"/>
      <c r="P937" s="4"/>
      <c r="Q937" s="212"/>
      <c r="R937" s="395"/>
      <c r="S937" s="4"/>
      <c r="T937" s="4"/>
      <c r="U937" s="212"/>
      <c r="V937" s="212"/>
      <c r="W937" s="212"/>
      <c r="X937" s="4"/>
      <c r="Y937" s="4"/>
      <c r="Z937" s="4"/>
      <c r="AA937" s="4"/>
      <c r="AB937" s="395"/>
      <c r="AC937" s="213"/>
      <c r="AD937" s="395"/>
      <c r="AE937" s="409"/>
      <c r="AF937" s="4"/>
      <c r="AG937" s="4"/>
      <c r="AH937" s="4"/>
      <c r="AI937" s="212"/>
      <c r="AJ937" s="4"/>
      <c r="AK937" s="4"/>
      <c r="AL937" s="4"/>
      <c r="AM937" s="4"/>
      <c r="AN937" s="4"/>
      <c r="AO937" s="4"/>
      <c r="AP937" s="4"/>
      <c r="AQ937" s="4"/>
      <c r="AR937" s="4"/>
      <c r="AS937" s="4"/>
    </row>
    <row r="938" spans="1:45" ht="12.75" customHeight="1" x14ac:dyDescent="0.25">
      <c r="A938" s="4"/>
      <c r="B938" s="4"/>
      <c r="C938" s="212"/>
      <c r="D938" s="212"/>
      <c r="E938" s="212"/>
      <c r="F938" s="212"/>
      <c r="G938" s="212"/>
      <c r="H938" s="212"/>
      <c r="I938" s="212"/>
      <c r="J938" s="212"/>
      <c r="K938" s="487"/>
      <c r="L938" s="4"/>
      <c r="M938" s="4"/>
      <c r="N938" s="4"/>
      <c r="O938" s="4"/>
      <c r="P938" s="4"/>
      <c r="Q938" s="212"/>
      <c r="R938" s="395"/>
      <c r="S938" s="4"/>
      <c r="T938" s="4"/>
      <c r="U938" s="212"/>
      <c r="V938" s="212"/>
      <c r="W938" s="212"/>
      <c r="X938" s="4"/>
      <c r="Y938" s="4"/>
      <c r="Z938" s="4"/>
      <c r="AA938" s="4"/>
      <c r="AB938" s="395"/>
      <c r="AC938" s="213"/>
      <c r="AD938" s="395"/>
      <c r="AE938" s="409"/>
      <c r="AF938" s="4"/>
      <c r="AG938" s="4"/>
      <c r="AH938" s="4"/>
      <c r="AI938" s="212"/>
      <c r="AJ938" s="4"/>
      <c r="AK938" s="4"/>
      <c r="AL938" s="4"/>
      <c r="AM938" s="4"/>
      <c r="AN938" s="4"/>
      <c r="AO938" s="4"/>
      <c r="AP938" s="4"/>
      <c r="AQ938" s="4"/>
      <c r="AR938" s="4"/>
      <c r="AS938" s="4"/>
    </row>
    <row r="939" spans="1:45" ht="12.75" customHeight="1" x14ac:dyDescent="0.25">
      <c r="A939" s="4"/>
      <c r="B939" s="4"/>
      <c r="C939" s="212"/>
      <c r="D939" s="212"/>
      <c r="E939" s="212"/>
      <c r="F939" s="212"/>
      <c r="G939" s="212"/>
      <c r="H939" s="212"/>
      <c r="I939" s="212"/>
      <c r="J939" s="212"/>
      <c r="K939" s="487"/>
      <c r="L939" s="4"/>
      <c r="M939" s="4"/>
      <c r="N939" s="4"/>
      <c r="O939" s="4"/>
      <c r="P939" s="4"/>
      <c r="Q939" s="212"/>
      <c r="R939" s="395"/>
      <c r="S939" s="4"/>
      <c r="T939" s="4"/>
      <c r="U939" s="212"/>
      <c r="V939" s="212"/>
      <c r="W939" s="212"/>
      <c r="X939" s="4"/>
      <c r="Y939" s="4"/>
      <c r="Z939" s="4"/>
      <c r="AA939" s="4"/>
      <c r="AB939" s="395"/>
      <c r="AC939" s="213"/>
      <c r="AD939" s="395"/>
      <c r="AE939" s="409"/>
      <c r="AF939" s="4"/>
      <c r="AG939" s="4"/>
      <c r="AH939" s="4"/>
      <c r="AI939" s="212"/>
      <c r="AJ939" s="4"/>
      <c r="AK939" s="4"/>
      <c r="AL939" s="4"/>
      <c r="AM939" s="4"/>
      <c r="AN939" s="4"/>
      <c r="AO939" s="4"/>
      <c r="AP939" s="4"/>
      <c r="AQ939" s="4"/>
      <c r="AR939" s="4"/>
      <c r="AS939" s="4"/>
    </row>
    <row r="940" spans="1:45" ht="12.75" customHeight="1" x14ac:dyDescent="0.25">
      <c r="A940" s="4"/>
      <c r="B940" s="4"/>
      <c r="C940" s="212"/>
      <c r="D940" s="212"/>
      <c r="E940" s="212"/>
      <c r="F940" s="212"/>
      <c r="G940" s="212"/>
      <c r="H940" s="212"/>
      <c r="I940" s="212"/>
      <c r="J940" s="212"/>
      <c r="K940" s="487"/>
      <c r="L940" s="4"/>
      <c r="M940" s="4"/>
      <c r="N940" s="4"/>
      <c r="O940" s="4"/>
      <c r="P940" s="4"/>
      <c r="Q940" s="212"/>
      <c r="R940" s="395"/>
      <c r="S940" s="4"/>
      <c r="T940" s="4"/>
      <c r="U940" s="212"/>
      <c r="V940" s="212"/>
      <c r="W940" s="212"/>
      <c r="X940" s="4"/>
      <c r="Y940" s="4"/>
      <c r="Z940" s="4"/>
      <c r="AA940" s="4"/>
      <c r="AB940" s="395"/>
      <c r="AC940" s="213"/>
      <c r="AD940" s="395"/>
      <c r="AE940" s="409"/>
      <c r="AF940" s="4"/>
      <c r="AG940" s="4"/>
      <c r="AH940" s="4"/>
      <c r="AI940" s="212"/>
      <c r="AJ940" s="4"/>
      <c r="AK940" s="4"/>
      <c r="AL940" s="4"/>
      <c r="AM940" s="4"/>
      <c r="AN940" s="4"/>
      <c r="AO940" s="4"/>
      <c r="AP940" s="4"/>
      <c r="AQ940" s="4"/>
      <c r="AR940" s="4"/>
      <c r="AS940" s="4"/>
    </row>
    <row r="941" spans="1:45" ht="12.75" customHeight="1" x14ac:dyDescent="0.25">
      <c r="A941" s="4"/>
      <c r="B941" s="4"/>
      <c r="C941" s="212"/>
      <c r="D941" s="212"/>
      <c r="E941" s="212"/>
      <c r="F941" s="212"/>
      <c r="G941" s="212"/>
      <c r="H941" s="212"/>
      <c r="I941" s="212"/>
      <c r="J941" s="212"/>
      <c r="K941" s="487"/>
      <c r="L941" s="4"/>
      <c r="M941" s="4"/>
      <c r="N941" s="4"/>
      <c r="O941" s="4"/>
      <c r="P941" s="4"/>
      <c r="Q941" s="212"/>
      <c r="R941" s="395"/>
      <c r="S941" s="4"/>
      <c r="T941" s="4"/>
      <c r="U941" s="212"/>
      <c r="V941" s="212"/>
      <c r="W941" s="212"/>
      <c r="X941" s="4"/>
      <c r="Y941" s="4"/>
      <c r="Z941" s="4"/>
      <c r="AA941" s="4"/>
      <c r="AB941" s="395"/>
      <c r="AC941" s="213"/>
      <c r="AD941" s="395"/>
      <c r="AE941" s="409"/>
      <c r="AF941" s="4"/>
      <c r="AG941" s="4"/>
      <c r="AH941" s="4"/>
      <c r="AI941" s="212"/>
      <c r="AJ941" s="4"/>
      <c r="AK941" s="4"/>
      <c r="AL941" s="4"/>
      <c r="AM941" s="4"/>
      <c r="AN941" s="4"/>
      <c r="AO941" s="4"/>
      <c r="AP941" s="4"/>
      <c r="AQ941" s="4"/>
      <c r="AR941" s="4"/>
      <c r="AS941" s="4"/>
    </row>
    <row r="942" spans="1:45" ht="12.75" customHeight="1" x14ac:dyDescent="0.25">
      <c r="A942" s="4"/>
      <c r="B942" s="4"/>
      <c r="C942" s="212"/>
      <c r="D942" s="212"/>
      <c r="E942" s="212"/>
      <c r="F942" s="212"/>
      <c r="G942" s="212"/>
      <c r="H942" s="212"/>
      <c r="I942" s="212"/>
      <c r="J942" s="212"/>
      <c r="K942" s="487"/>
      <c r="L942" s="4"/>
      <c r="M942" s="4"/>
      <c r="N942" s="4"/>
      <c r="O942" s="4"/>
      <c r="P942" s="4"/>
      <c r="Q942" s="212"/>
      <c r="R942" s="395"/>
      <c r="S942" s="4"/>
      <c r="T942" s="4"/>
      <c r="U942" s="212"/>
      <c r="V942" s="212"/>
      <c r="W942" s="212"/>
      <c r="X942" s="4"/>
      <c r="Y942" s="4"/>
      <c r="Z942" s="4"/>
      <c r="AA942" s="4"/>
      <c r="AB942" s="395"/>
      <c r="AC942" s="213"/>
      <c r="AD942" s="395"/>
      <c r="AE942" s="409"/>
      <c r="AF942" s="4"/>
      <c r="AG942" s="4"/>
      <c r="AH942" s="4"/>
      <c r="AI942" s="212"/>
      <c r="AJ942" s="4"/>
      <c r="AK942" s="4"/>
      <c r="AL942" s="4"/>
      <c r="AM942" s="4"/>
      <c r="AN942" s="4"/>
      <c r="AO942" s="4"/>
      <c r="AP942" s="4"/>
      <c r="AQ942" s="4"/>
      <c r="AR942" s="4"/>
      <c r="AS942" s="4"/>
    </row>
    <row r="943" spans="1:45" ht="12.75" customHeight="1" x14ac:dyDescent="0.25">
      <c r="A943" s="4"/>
      <c r="B943" s="4"/>
      <c r="C943" s="212"/>
      <c r="D943" s="212"/>
      <c r="E943" s="212"/>
      <c r="F943" s="212"/>
      <c r="G943" s="212"/>
      <c r="H943" s="212"/>
      <c r="I943" s="212"/>
      <c r="J943" s="212"/>
      <c r="K943" s="487"/>
      <c r="L943" s="4"/>
      <c r="M943" s="4"/>
      <c r="N943" s="4"/>
      <c r="O943" s="4"/>
      <c r="P943" s="4"/>
      <c r="Q943" s="212"/>
      <c r="R943" s="395"/>
      <c r="S943" s="4"/>
      <c r="T943" s="4"/>
      <c r="U943" s="212"/>
      <c r="V943" s="212"/>
      <c r="W943" s="212"/>
      <c r="X943" s="4"/>
      <c r="Y943" s="4"/>
      <c r="Z943" s="4"/>
      <c r="AA943" s="4"/>
      <c r="AB943" s="395"/>
      <c r="AC943" s="213"/>
      <c r="AD943" s="395"/>
      <c r="AE943" s="409"/>
      <c r="AF943" s="4"/>
      <c r="AG943" s="4"/>
      <c r="AH943" s="4"/>
      <c r="AI943" s="212"/>
      <c r="AJ943" s="4"/>
      <c r="AK943" s="4"/>
      <c r="AL943" s="4"/>
      <c r="AM943" s="4"/>
      <c r="AN943" s="4"/>
      <c r="AO943" s="4"/>
      <c r="AP943" s="4"/>
      <c r="AQ943" s="4"/>
      <c r="AR943" s="4"/>
      <c r="AS943" s="4"/>
    </row>
    <row r="944" spans="1:45" ht="12.75" customHeight="1" x14ac:dyDescent="0.25">
      <c r="A944" s="4"/>
      <c r="B944" s="4"/>
      <c r="C944" s="212"/>
      <c r="D944" s="212"/>
      <c r="E944" s="212"/>
      <c r="F944" s="212"/>
      <c r="G944" s="212"/>
      <c r="H944" s="212"/>
      <c r="I944" s="212"/>
      <c r="J944" s="212"/>
      <c r="K944" s="487"/>
      <c r="L944" s="4"/>
      <c r="M944" s="4"/>
      <c r="N944" s="4"/>
      <c r="O944" s="4"/>
      <c r="P944" s="4"/>
      <c r="Q944" s="212"/>
      <c r="R944" s="395"/>
      <c r="S944" s="4"/>
      <c r="T944" s="4"/>
      <c r="U944" s="212"/>
      <c r="V944" s="212"/>
      <c r="W944" s="212"/>
      <c r="X944" s="4"/>
      <c r="Y944" s="4"/>
      <c r="Z944" s="4"/>
      <c r="AA944" s="4"/>
      <c r="AB944" s="395"/>
      <c r="AC944" s="213"/>
      <c r="AD944" s="395"/>
      <c r="AE944" s="409"/>
      <c r="AF944" s="4"/>
      <c r="AG944" s="4"/>
      <c r="AH944" s="4"/>
      <c r="AI944" s="212"/>
      <c r="AJ944" s="4"/>
      <c r="AK944" s="4"/>
      <c r="AL944" s="4"/>
      <c r="AM944" s="4"/>
      <c r="AN944" s="4"/>
      <c r="AO944" s="4"/>
      <c r="AP944" s="4"/>
      <c r="AQ944" s="4"/>
      <c r="AR944" s="4"/>
      <c r="AS944" s="4"/>
    </row>
    <row r="945" spans="1:45" ht="12.75" customHeight="1" x14ac:dyDescent="0.25">
      <c r="A945" s="4"/>
      <c r="B945" s="4"/>
      <c r="C945" s="212"/>
      <c r="D945" s="212"/>
      <c r="E945" s="212"/>
      <c r="F945" s="212"/>
      <c r="G945" s="212"/>
      <c r="H945" s="212"/>
      <c r="I945" s="212"/>
      <c r="J945" s="212"/>
      <c r="K945" s="487"/>
      <c r="L945" s="4"/>
      <c r="M945" s="4"/>
      <c r="N945" s="4"/>
      <c r="O945" s="4"/>
      <c r="P945" s="4"/>
      <c r="Q945" s="212"/>
      <c r="R945" s="395"/>
      <c r="S945" s="4"/>
      <c r="T945" s="4"/>
      <c r="U945" s="212"/>
      <c r="V945" s="212"/>
      <c r="W945" s="212"/>
      <c r="X945" s="4"/>
      <c r="Y945" s="4"/>
      <c r="Z945" s="4"/>
      <c r="AA945" s="4"/>
      <c r="AB945" s="395"/>
      <c r="AC945" s="213"/>
      <c r="AD945" s="395"/>
      <c r="AE945" s="409"/>
      <c r="AF945" s="4"/>
      <c r="AG945" s="4"/>
      <c r="AH945" s="4"/>
      <c r="AI945" s="212"/>
      <c r="AJ945" s="4"/>
      <c r="AK945" s="4"/>
      <c r="AL945" s="4"/>
      <c r="AM945" s="4"/>
      <c r="AN945" s="4"/>
      <c r="AO945" s="4"/>
      <c r="AP945" s="4"/>
      <c r="AQ945" s="4"/>
      <c r="AR945" s="4"/>
      <c r="AS945" s="4"/>
    </row>
    <row r="946" spans="1:45" ht="12.75" customHeight="1" x14ac:dyDescent="0.25">
      <c r="A946" s="4"/>
      <c r="B946" s="4"/>
      <c r="C946" s="212"/>
      <c r="D946" s="212"/>
      <c r="E946" s="212"/>
      <c r="F946" s="212"/>
      <c r="G946" s="212"/>
      <c r="H946" s="212"/>
      <c r="I946" s="212"/>
      <c r="J946" s="212"/>
      <c r="K946" s="487"/>
      <c r="L946" s="4"/>
      <c r="M946" s="4"/>
      <c r="N946" s="4"/>
      <c r="O946" s="4"/>
      <c r="P946" s="4"/>
      <c r="Q946" s="212"/>
      <c r="R946" s="395"/>
      <c r="S946" s="4"/>
      <c r="T946" s="4"/>
      <c r="U946" s="212"/>
      <c r="V946" s="212"/>
      <c r="W946" s="212"/>
      <c r="X946" s="4"/>
      <c r="Y946" s="4"/>
      <c r="Z946" s="4"/>
      <c r="AA946" s="4"/>
      <c r="AB946" s="395"/>
      <c r="AC946" s="213"/>
      <c r="AD946" s="395"/>
      <c r="AE946" s="409"/>
      <c r="AF946" s="4"/>
      <c r="AG946" s="4"/>
      <c r="AH946" s="4"/>
      <c r="AI946" s="212"/>
      <c r="AJ946" s="4"/>
      <c r="AK946" s="4"/>
      <c r="AL946" s="4"/>
      <c r="AM946" s="4"/>
      <c r="AN946" s="4"/>
      <c r="AO946" s="4"/>
      <c r="AP946" s="4"/>
      <c r="AQ946" s="4"/>
      <c r="AR946" s="4"/>
      <c r="AS946" s="4"/>
    </row>
    <row r="947" spans="1:45" ht="12.75" customHeight="1" x14ac:dyDescent="0.25">
      <c r="A947" s="4"/>
      <c r="B947" s="4"/>
      <c r="C947" s="212"/>
      <c r="D947" s="212"/>
      <c r="E947" s="212"/>
      <c r="F947" s="212"/>
      <c r="G947" s="212"/>
      <c r="H947" s="212"/>
      <c r="I947" s="212"/>
      <c r="J947" s="212"/>
      <c r="K947" s="487"/>
      <c r="L947" s="4"/>
      <c r="M947" s="4"/>
      <c r="N947" s="4"/>
      <c r="O947" s="4"/>
      <c r="P947" s="4"/>
      <c r="Q947" s="212"/>
      <c r="R947" s="395"/>
      <c r="S947" s="4"/>
      <c r="T947" s="4"/>
      <c r="U947" s="212"/>
      <c r="V947" s="212"/>
      <c r="W947" s="212"/>
      <c r="X947" s="4"/>
      <c r="Y947" s="4"/>
      <c r="Z947" s="4"/>
      <c r="AA947" s="4"/>
      <c r="AB947" s="395"/>
      <c r="AC947" s="213"/>
      <c r="AD947" s="395"/>
      <c r="AE947" s="409"/>
      <c r="AF947" s="4"/>
      <c r="AG947" s="4"/>
      <c r="AH947" s="4"/>
      <c r="AI947" s="212"/>
      <c r="AJ947" s="4"/>
      <c r="AK947" s="4"/>
      <c r="AL947" s="4"/>
      <c r="AM947" s="4"/>
      <c r="AN947" s="4"/>
      <c r="AO947" s="4"/>
      <c r="AP947" s="4"/>
      <c r="AQ947" s="4"/>
      <c r="AR947" s="4"/>
      <c r="AS947" s="4"/>
    </row>
    <row r="948" spans="1:45" ht="12.75" customHeight="1" x14ac:dyDescent="0.25">
      <c r="A948" s="4"/>
      <c r="B948" s="4"/>
      <c r="C948" s="212"/>
      <c r="D948" s="212"/>
      <c r="E948" s="212"/>
      <c r="F948" s="212"/>
      <c r="G948" s="212"/>
      <c r="H948" s="212"/>
      <c r="I948" s="212"/>
      <c r="J948" s="212"/>
      <c r="K948" s="487"/>
      <c r="L948" s="4"/>
      <c r="M948" s="4"/>
      <c r="N948" s="4"/>
      <c r="O948" s="4"/>
      <c r="P948" s="4"/>
      <c r="Q948" s="212"/>
      <c r="R948" s="395"/>
      <c r="S948" s="4"/>
      <c r="T948" s="4"/>
      <c r="U948" s="212"/>
      <c r="V948" s="212"/>
      <c r="W948" s="212"/>
      <c r="X948" s="4"/>
      <c r="Y948" s="4"/>
      <c r="Z948" s="4"/>
      <c r="AA948" s="4"/>
      <c r="AB948" s="395"/>
      <c r="AC948" s="213"/>
      <c r="AD948" s="395"/>
      <c r="AE948" s="409"/>
      <c r="AF948" s="4"/>
      <c r="AG948" s="4"/>
      <c r="AH948" s="4"/>
      <c r="AI948" s="212"/>
      <c r="AJ948" s="4"/>
      <c r="AK948" s="4"/>
      <c r="AL948" s="4"/>
      <c r="AM948" s="4"/>
      <c r="AN948" s="4"/>
      <c r="AO948" s="4"/>
      <c r="AP948" s="4"/>
      <c r="AQ948" s="4"/>
      <c r="AR948" s="4"/>
      <c r="AS948" s="4"/>
    </row>
    <row r="949" spans="1:45" ht="12.75" customHeight="1" x14ac:dyDescent="0.25">
      <c r="A949" s="4"/>
      <c r="B949" s="4"/>
      <c r="C949" s="212"/>
      <c r="D949" s="212"/>
      <c r="E949" s="212"/>
      <c r="F949" s="212"/>
      <c r="G949" s="212"/>
      <c r="H949" s="212"/>
      <c r="I949" s="212"/>
      <c r="J949" s="212"/>
      <c r="K949" s="487"/>
      <c r="L949" s="4"/>
      <c r="M949" s="4"/>
      <c r="N949" s="4"/>
      <c r="O949" s="4"/>
      <c r="P949" s="4"/>
      <c r="Q949" s="212"/>
      <c r="R949" s="395"/>
      <c r="S949" s="4"/>
      <c r="T949" s="4"/>
      <c r="U949" s="212"/>
      <c r="V949" s="212"/>
      <c r="W949" s="212"/>
      <c r="X949" s="4"/>
      <c r="Y949" s="4"/>
      <c r="Z949" s="4"/>
      <c r="AA949" s="4"/>
      <c r="AB949" s="395"/>
      <c r="AC949" s="213"/>
      <c r="AD949" s="395"/>
      <c r="AE949" s="409"/>
      <c r="AF949" s="4"/>
      <c r="AG949" s="4"/>
      <c r="AH949" s="4"/>
      <c r="AI949" s="212"/>
      <c r="AJ949" s="4"/>
      <c r="AK949" s="4"/>
      <c r="AL949" s="4"/>
      <c r="AM949" s="4"/>
      <c r="AN949" s="4"/>
      <c r="AO949" s="4"/>
      <c r="AP949" s="4"/>
      <c r="AQ949" s="4"/>
      <c r="AR949" s="4"/>
      <c r="AS949" s="4"/>
    </row>
    <row r="950" spans="1:45" ht="12.75" customHeight="1" x14ac:dyDescent="0.25">
      <c r="A950" s="4"/>
      <c r="B950" s="4"/>
      <c r="C950" s="212"/>
      <c r="D950" s="212"/>
      <c r="E950" s="212"/>
      <c r="F950" s="212"/>
      <c r="G950" s="212"/>
      <c r="H950" s="212"/>
      <c r="I950" s="212"/>
      <c r="J950" s="212"/>
      <c r="K950" s="487"/>
      <c r="L950" s="4"/>
      <c r="M950" s="4"/>
      <c r="N950" s="4"/>
      <c r="O950" s="4"/>
      <c r="P950" s="4"/>
      <c r="Q950" s="212"/>
      <c r="R950" s="395"/>
      <c r="S950" s="4"/>
      <c r="T950" s="4"/>
      <c r="U950" s="212"/>
      <c r="V950" s="212"/>
      <c r="W950" s="212"/>
      <c r="X950" s="4"/>
      <c r="Y950" s="4"/>
      <c r="Z950" s="4"/>
      <c r="AA950" s="4"/>
      <c r="AB950" s="395"/>
      <c r="AC950" s="213"/>
      <c r="AD950" s="395"/>
      <c r="AE950" s="409"/>
      <c r="AF950" s="4"/>
      <c r="AG950" s="4"/>
      <c r="AH950" s="4"/>
      <c r="AI950" s="212"/>
      <c r="AJ950" s="4"/>
      <c r="AK950" s="4"/>
      <c r="AL950" s="4"/>
      <c r="AM950" s="4"/>
      <c r="AN950" s="4"/>
      <c r="AO950" s="4"/>
      <c r="AP950" s="4"/>
      <c r="AQ950" s="4"/>
      <c r="AR950" s="4"/>
      <c r="AS950" s="4"/>
    </row>
    <row r="951" spans="1:45" ht="12.75" customHeight="1" x14ac:dyDescent="0.25">
      <c r="A951" s="4"/>
      <c r="B951" s="4"/>
      <c r="C951" s="212"/>
      <c r="D951" s="212"/>
      <c r="E951" s="212"/>
      <c r="F951" s="212"/>
      <c r="G951" s="212"/>
      <c r="H951" s="212"/>
      <c r="I951" s="212"/>
      <c r="J951" s="212"/>
      <c r="K951" s="487"/>
      <c r="L951" s="4"/>
      <c r="M951" s="4"/>
      <c r="N951" s="4"/>
      <c r="O951" s="4"/>
      <c r="P951" s="4"/>
      <c r="Q951" s="212"/>
      <c r="R951" s="395"/>
      <c r="S951" s="4"/>
      <c r="T951" s="4"/>
      <c r="U951" s="212"/>
      <c r="V951" s="212"/>
      <c r="W951" s="212"/>
      <c r="X951" s="4"/>
      <c r="Y951" s="4"/>
      <c r="Z951" s="4"/>
      <c r="AA951" s="4"/>
      <c r="AB951" s="395"/>
      <c r="AC951" s="213"/>
      <c r="AD951" s="395"/>
      <c r="AE951" s="409"/>
      <c r="AF951" s="4"/>
      <c r="AG951" s="4"/>
      <c r="AH951" s="4"/>
      <c r="AI951" s="212"/>
      <c r="AJ951" s="4"/>
      <c r="AK951" s="4"/>
      <c r="AL951" s="4"/>
      <c r="AM951" s="4"/>
      <c r="AN951" s="4"/>
      <c r="AO951" s="4"/>
      <c r="AP951" s="4"/>
      <c r="AQ951" s="4"/>
      <c r="AR951" s="4"/>
      <c r="AS951" s="4"/>
    </row>
    <row r="952" spans="1:45" ht="12.75" customHeight="1" x14ac:dyDescent="0.25">
      <c r="A952" s="4"/>
      <c r="B952" s="4"/>
      <c r="C952" s="212"/>
      <c r="D952" s="212"/>
      <c r="E952" s="212"/>
      <c r="F952" s="212"/>
      <c r="G952" s="212"/>
      <c r="H952" s="212"/>
      <c r="I952" s="212"/>
      <c r="J952" s="212"/>
      <c r="K952" s="487"/>
      <c r="L952" s="4"/>
      <c r="M952" s="4"/>
      <c r="N952" s="4"/>
      <c r="O952" s="4"/>
      <c r="P952" s="4"/>
      <c r="Q952" s="212"/>
      <c r="R952" s="395"/>
      <c r="S952" s="4"/>
      <c r="T952" s="4"/>
      <c r="U952" s="212"/>
      <c r="V952" s="212"/>
      <c r="W952" s="212"/>
      <c r="X952" s="4"/>
      <c r="Y952" s="4"/>
      <c r="Z952" s="4"/>
      <c r="AA952" s="4"/>
      <c r="AB952" s="395"/>
      <c r="AC952" s="213"/>
      <c r="AD952" s="395"/>
      <c r="AE952" s="409"/>
      <c r="AF952" s="4"/>
      <c r="AG952" s="4"/>
      <c r="AH952" s="4"/>
      <c r="AI952" s="212"/>
      <c r="AJ952" s="4"/>
      <c r="AK952" s="4"/>
      <c r="AL952" s="4"/>
      <c r="AM952" s="4"/>
      <c r="AN952" s="4"/>
      <c r="AO952" s="4"/>
      <c r="AP952" s="4"/>
      <c r="AQ952" s="4"/>
      <c r="AR952" s="4"/>
      <c r="AS952" s="4"/>
    </row>
    <row r="953" spans="1:45" ht="12.75" customHeight="1" x14ac:dyDescent="0.25">
      <c r="A953" s="4"/>
      <c r="B953" s="4"/>
      <c r="C953" s="212"/>
      <c r="D953" s="212"/>
      <c r="E953" s="212"/>
      <c r="F953" s="212"/>
      <c r="G953" s="212"/>
      <c r="H953" s="212"/>
      <c r="I953" s="212"/>
      <c r="J953" s="212"/>
      <c r="K953" s="487"/>
      <c r="L953" s="4"/>
      <c r="M953" s="4"/>
      <c r="N953" s="4"/>
      <c r="O953" s="4"/>
      <c r="P953" s="4"/>
      <c r="Q953" s="212"/>
      <c r="R953" s="395"/>
      <c r="S953" s="4"/>
      <c r="T953" s="4"/>
      <c r="U953" s="212"/>
      <c r="V953" s="212"/>
      <c r="W953" s="212"/>
      <c r="X953" s="4"/>
      <c r="Y953" s="4"/>
      <c r="Z953" s="4"/>
      <c r="AA953" s="4"/>
      <c r="AB953" s="395"/>
      <c r="AC953" s="213"/>
      <c r="AD953" s="395"/>
      <c r="AE953" s="409"/>
      <c r="AF953" s="4"/>
      <c r="AG953" s="4"/>
      <c r="AH953" s="4"/>
      <c r="AI953" s="212"/>
      <c r="AJ953" s="4"/>
      <c r="AK953" s="4"/>
      <c r="AL953" s="4"/>
      <c r="AM953" s="4"/>
      <c r="AN953" s="4"/>
      <c r="AO953" s="4"/>
      <c r="AP953" s="4"/>
      <c r="AQ953" s="4"/>
      <c r="AR953" s="4"/>
      <c r="AS953" s="4"/>
    </row>
    <row r="954" spans="1:45" ht="12.75" customHeight="1" x14ac:dyDescent="0.25">
      <c r="A954" s="4"/>
      <c r="B954" s="4"/>
      <c r="C954" s="212"/>
      <c r="D954" s="212"/>
      <c r="E954" s="212"/>
      <c r="F954" s="212"/>
      <c r="G954" s="212"/>
      <c r="H954" s="212"/>
      <c r="I954" s="212"/>
      <c r="J954" s="212"/>
      <c r="K954" s="487"/>
      <c r="L954" s="4"/>
      <c r="M954" s="4"/>
      <c r="N954" s="4"/>
      <c r="O954" s="4"/>
      <c r="P954" s="4"/>
      <c r="Q954" s="212"/>
      <c r="R954" s="395"/>
      <c r="S954" s="4"/>
      <c r="T954" s="4"/>
      <c r="U954" s="212"/>
      <c r="V954" s="212"/>
      <c r="W954" s="212"/>
      <c r="X954" s="4"/>
      <c r="Y954" s="4"/>
      <c r="Z954" s="4"/>
      <c r="AA954" s="4"/>
      <c r="AB954" s="395"/>
      <c r="AC954" s="213"/>
      <c r="AD954" s="395"/>
      <c r="AE954" s="409"/>
      <c r="AF954" s="4"/>
      <c r="AG954" s="4"/>
      <c r="AH954" s="4"/>
      <c r="AI954" s="212"/>
      <c r="AJ954" s="4"/>
      <c r="AK954" s="4"/>
      <c r="AL954" s="4"/>
      <c r="AM954" s="4"/>
      <c r="AN954" s="4"/>
      <c r="AO954" s="4"/>
      <c r="AP954" s="4"/>
      <c r="AQ954" s="4"/>
      <c r="AR954" s="4"/>
      <c r="AS954" s="4"/>
    </row>
    <row r="955" spans="1:45" ht="12.75" customHeight="1" x14ac:dyDescent="0.25">
      <c r="A955" s="4"/>
      <c r="B955" s="4"/>
      <c r="C955" s="212"/>
      <c r="D955" s="212"/>
      <c r="E955" s="212"/>
      <c r="F955" s="212"/>
      <c r="G955" s="212"/>
      <c r="H955" s="212"/>
      <c r="I955" s="212"/>
      <c r="J955" s="212"/>
      <c r="K955" s="487"/>
      <c r="L955" s="4"/>
      <c r="M955" s="4"/>
      <c r="N955" s="4"/>
      <c r="O955" s="4"/>
      <c r="P955" s="4"/>
      <c r="Q955" s="212"/>
      <c r="R955" s="395"/>
      <c r="S955" s="4"/>
      <c r="T955" s="4"/>
      <c r="U955" s="212"/>
      <c r="V955" s="212"/>
      <c r="W955" s="212"/>
      <c r="X955" s="4"/>
      <c r="Y955" s="4"/>
      <c r="Z955" s="4"/>
      <c r="AA955" s="4"/>
      <c r="AB955" s="395"/>
      <c r="AC955" s="213"/>
      <c r="AD955" s="395"/>
      <c r="AE955" s="409"/>
      <c r="AF955" s="4"/>
      <c r="AG955" s="4"/>
      <c r="AH955" s="4"/>
      <c r="AI955" s="212"/>
      <c r="AJ955" s="4"/>
      <c r="AK955" s="4"/>
      <c r="AL955" s="4"/>
      <c r="AM955" s="4"/>
      <c r="AN955" s="4"/>
      <c r="AO955" s="4"/>
      <c r="AP955" s="4"/>
      <c r="AQ955" s="4"/>
      <c r="AR955" s="4"/>
      <c r="AS955" s="4"/>
    </row>
    <row r="956" spans="1:45" ht="12.75" customHeight="1" x14ac:dyDescent="0.25">
      <c r="A956" s="4"/>
      <c r="B956" s="4"/>
      <c r="C956" s="212"/>
      <c r="D956" s="212"/>
      <c r="E956" s="212"/>
      <c r="F956" s="212"/>
      <c r="G956" s="212"/>
      <c r="H956" s="212"/>
      <c r="I956" s="212"/>
      <c r="J956" s="212"/>
      <c r="K956" s="487"/>
      <c r="L956" s="4"/>
      <c r="M956" s="4"/>
      <c r="N956" s="4"/>
      <c r="O956" s="4"/>
      <c r="P956" s="4"/>
      <c r="Q956" s="212"/>
      <c r="R956" s="395"/>
      <c r="S956" s="4"/>
      <c r="T956" s="4"/>
      <c r="U956" s="212"/>
      <c r="V956" s="212"/>
      <c r="W956" s="212"/>
      <c r="X956" s="4"/>
      <c r="Y956" s="4"/>
      <c r="Z956" s="4"/>
      <c r="AA956" s="4"/>
      <c r="AB956" s="395"/>
      <c r="AC956" s="213"/>
      <c r="AD956" s="395"/>
      <c r="AE956" s="409"/>
      <c r="AF956" s="4"/>
      <c r="AG956" s="4"/>
      <c r="AH956" s="4"/>
      <c r="AI956" s="212"/>
      <c r="AJ956" s="4"/>
      <c r="AK956" s="4"/>
      <c r="AL956" s="4"/>
      <c r="AM956" s="4"/>
      <c r="AN956" s="4"/>
      <c r="AO956" s="4"/>
      <c r="AP956" s="4"/>
      <c r="AQ956" s="4"/>
      <c r="AR956" s="4"/>
      <c r="AS956" s="4"/>
    </row>
    <row r="957" spans="1:45" ht="12.75" customHeight="1" x14ac:dyDescent="0.25">
      <c r="A957" s="4"/>
      <c r="B957" s="4"/>
      <c r="C957" s="212"/>
      <c r="D957" s="212"/>
      <c r="E957" s="212"/>
      <c r="F957" s="212"/>
      <c r="G957" s="212"/>
      <c r="H957" s="212"/>
      <c r="I957" s="212"/>
      <c r="J957" s="212"/>
      <c r="K957" s="487"/>
      <c r="L957" s="4"/>
      <c r="M957" s="4"/>
      <c r="N957" s="4"/>
      <c r="O957" s="4"/>
      <c r="P957" s="4"/>
      <c r="Q957" s="212"/>
      <c r="R957" s="395"/>
      <c r="S957" s="4"/>
      <c r="T957" s="4"/>
      <c r="U957" s="212"/>
      <c r="V957" s="212"/>
      <c r="W957" s="212"/>
      <c r="X957" s="4"/>
      <c r="Y957" s="4"/>
      <c r="Z957" s="4"/>
      <c r="AA957" s="4"/>
      <c r="AB957" s="395"/>
      <c r="AC957" s="213"/>
      <c r="AD957" s="395"/>
      <c r="AE957" s="409"/>
      <c r="AF957" s="4"/>
      <c r="AG957" s="4"/>
      <c r="AH957" s="4"/>
      <c r="AI957" s="212"/>
      <c r="AJ957" s="4"/>
      <c r="AK957" s="4"/>
      <c r="AL957" s="4"/>
      <c r="AM957" s="4"/>
      <c r="AN957" s="4"/>
      <c r="AO957" s="4"/>
      <c r="AP957" s="4"/>
      <c r="AQ957" s="4"/>
      <c r="AR957" s="4"/>
      <c r="AS957" s="4"/>
    </row>
    <row r="958" spans="1:45" ht="12.75" customHeight="1" x14ac:dyDescent="0.25">
      <c r="A958" s="4"/>
      <c r="B958" s="4"/>
      <c r="C958" s="212"/>
      <c r="D958" s="212"/>
      <c r="E958" s="212"/>
      <c r="F958" s="212"/>
      <c r="G958" s="212"/>
      <c r="H958" s="212"/>
      <c r="I958" s="212"/>
      <c r="J958" s="212"/>
      <c r="K958" s="487"/>
      <c r="L958" s="4"/>
      <c r="M958" s="4"/>
      <c r="N958" s="4"/>
      <c r="O958" s="4"/>
      <c r="P958" s="4"/>
      <c r="Q958" s="212"/>
      <c r="R958" s="395"/>
      <c r="S958" s="4"/>
      <c r="T958" s="4"/>
      <c r="U958" s="212"/>
      <c r="V958" s="212"/>
      <c r="W958" s="212"/>
      <c r="X958" s="4"/>
      <c r="Y958" s="4"/>
      <c r="Z958" s="4"/>
      <c r="AA958" s="4"/>
      <c r="AB958" s="395"/>
      <c r="AC958" s="213"/>
      <c r="AD958" s="395"/>
      <c r="AE958" s="409"/>
      <c r="AF958" s="4"/>
      <c r="AG958" s="4"/>
      <c r="AH958" s="4"/>
      <c r="AI958" s="212"/>
      <c r="AJ958" s="4"/>
      <c r="AK958" s="4"/>
      <c r="AL958" s="4"/>
      <c r="AM958" s="4"/>
      <c r="AN958" s="4"/>
      <c r="AO958" s="4"/>
      <c r="AP958" s="4"/>
      <c r="AQ958" s="4"/>
      <c r="AR958" s="4"/>
      <c r="AS958" s="4"/>
    </row>
    <row r="959" spans="1:45" ht="12.75" customHeight="1" x14ac:dyDescent="0.25">
      <c r="A959" s="4"/>
      <c r="B959" s="4"/>
      <c r="C959" s="212"/>
      <c r="D959" s="212"/>
      <c r="E959" s="212"/>
      <c r="F959" s="212"/>
      <c r="G959" s="212"/>
      <c r="H959" s="212"/>
      <c r="I959" s="212"/>
      <c r="J959" s="212"/>
      <c r="K959" s="487"/>
      <c r="L959" s="4"/>
      <c r="M959" s="4"/>
      <c r="N959" s="4"/>
      <c r="O959" s="4"/>
      <c r="P959" s="4"/>
      <c r="Q959" s="212"/>
      <c r="R959" s="395"/>
      <c r="S959" s="4"/>
      <c r="T959" s="4"/>
      <c r="U959" s="212"/>
      <c r="V959" s="212"/>
      <c r="W959" s="212"/>
      <c r="X959" s="4"/>
      <c r="Y959" s="4"/>
      <c r="Z959" s="4"/>
      <c r="AA959" s="4"/>
      <c r="AB959" s="395"/>
      <c r="AC959" s="213"/>
      <c r="AD959" s="395"/>
      <c r="AE959" s="409"/>
      <c r="AF959" s="4"/>
      <c r="AG959" s="4"/>
      <c r="AH959" s="4"/>
      <c r="AI959" s="212"/>
      <c r="AJ959" s="4"/>
      <c r="AK959" s="4"/>
      <c r="AL959" s="4"/>
      <c r="AM959" s="4"/>
      <c r="AN959" s="4"/>
      <c r="AO959" s="4"/>
      <c r="AP959" s="4"/>
      <c r="AQ959" s="4"/>
      <c r="AR959" s="4"/>
      <c r="AS959" s="4"/>
    </row>
    <row r="960" spans="1:45" ht="12.75" customHeight="1" x14ac:dyDescent="0.25">
      <c r="A960" s="4"/>
      <c r="B960" s="4"/>
      <c r="C960" s="212"/>
      <c r="D960" s="212"/>
      <c r="E960" s="212"/>
      <c r="F960" s="212"/>
      <c r="G960" s="212"/>
      <c r="H960" s="212"/>
      <c r="I960" s="212"/>
      <c r="J960" s="212"/>
      <c r="K960" s="487"/>
      <c r="L960" s="4"/>
      <c r="M960" s="4"/>
      <c r="N960" s="4"/>
      <c r="O960" s="4"/>
      <c r="P960" s="4"/>
      <c r="Q960" s="212"/>
      <c r="R960" s="395"/>
      <c r="S960" s="4"/>
      <c r="T960" s="4"/>
      <c r="U960" s="212"/>
      <c r="V960" s="212"/>
      <c r="W960" s="212"/>
      <c r="X960" s="4"/>
      <c r="Y960" s="4"/>
      <c r="Z960" s="4"/>
      <c r="AA960" s="4"/>
      <c r="AB960" s="395"/>
      <c r="AC960" s="213"/>
      <c r="AD960" s="395"/>
      <c r="AE960" s="409"/>
      <c r="AF960" s="4"/>
      <c r="AG960" s="4"/>
      <c r="AH960" s="4"/>
      <c r="AI960" s="212"/>
      <c r="AJ960" s="4"/>
      <c r="AK960" s="4"/>
      <c r="AL960" s="4"/>
      <c r="AM960" s="4"/>
      <c r="AN960" s="4"/>
      <c r="AO960" s="4"/>
      <c r="AP960" s="4"/>
      <c r="AQ960" s="4"/>
      <c r="AR960" s="4"/>
      <c r="AS960" s="4"/>
    </row>
    <row r="961" spans="1:45" ht="12.75" customHeight="1" x14ac:dyDescent="0.25">
      <c r="A961" s="4"/>
      <c r="B961" s="4"/>
      <c r="C961" s="212"/>
      <c r="D961" s="212"/>
      <c r="E961" s="212"/>
      <c r="F961" s="212"/>
      <c r="G961" s="212"/>
      <c r="H961" s="212"/>
      <c r="I961" s="212"/>
      <c r="J961" s="212"/>
      <c r="K961" s="487"/>
      <c r="L961" s="4"/>
      <c r="M961" s="4"/>
      <c r="N961" s="4"/>
      <c r="O961" s="4"/>
      <c r="P961" s="4"/>
      <c r="Q961" s="212"/>
      <c r="R961" s="395"/>
      <c r="S961" s="4"/>
      <c r="T961" s="4"/>
      <c r="U961" s="212"/>
      <c r="V961" s="212"/>
      <c r="W961" s="212"/>
      <c r="X961" s="4"/>
      <c r="Y961" s="4"/>
      <c r="Z961" s="4"/>
      <c r="AA961" s="4"/>
      <c r="AB961" s="395"/>
      <c r="AC961" s="213"/>
      <c r="AD961" s="395"/>
      <c r="AE961" s="409"/>
      <c r="AF961" s="4"/>
      <c r="AG961" s="4"/>
      <c r="AH961" s="4"/>
      <c r="AI961" s="212"/>
      <c r="AJ961" s="4"/>
      <c r="AK961" s="4"/>
      <c r="AL961" s="4"/>
      <c r="AM961" s="4"/>
      <c r="AN961" s="4"/>
      <c r="AO961" s="4"/>
      <c r="AP961" s="4"/>
      <c r="AQ961" s="4"/>
      <c r="AR961" s="4"/>
      <c r="AS961" s="4"/>
    </row>
    <row r="962" spans="1:45" ht="12.75" customHeight="1" x14ac:dyDescent="0.25">
      <c r="A962" s="4"/>
      <c r="B962" s="4"/>
      <c r="C962" s="212"/>
      <c r="D962" s="212"/>
      <c r="E962" s="212"/>
      <c r="F962" s="212"/>
      <c r="G962" s="212"/>
      <c r="H962" s="212"/>
      <c r="I962" s="212"/>
      <c r="J962" s="212"/>
      <c r="K962" s="487"/>
      <c r="L962" s="4"/>
      <c r="M962" s="4"/>
      <c r="N962" s="4"/>
      <c r="O962" s="4"/>
      <c r="P962" s="4"/>
      <c r="Q962" s="212"/>
      <c r="R962" s="395"/>
      <c r="S962" s="4"/>
      <c r="T962" s="4"/>
      <c r="U962" s="212"/>
      <c r="V962" s="212"/>
      <c r="W962" s="212"/>
      <c r="X962" s="4"/>
      <c r="Y962" s="4"/>
      <c r="Z962" s="4"/>
      <c r="AA962" s="4"/>
      <c r="AB962" s="395"/>
      <c r="AC962" s="213"/>
      <c r="AD962" s="395"/>
      <c r="AE962" s="409"/>
      <c r="AF962" s="4"/>
      <c r="AG962" s="4"/>
      <c r="AH962" s="4"/>
      <c r="AI962" s="212"/>
      <c r="AJ962" s="4"/>
      <c r="AK962" s="4"/>
      <c r="AL962" s="4"/>
      <c r="AM962" s="4"/>
      <c r="AN962" s="4"/>
      <c r="AO962" s="4"/>
      <c r="AP962" s="4"/>
      <c r="AQ962" s="4"/>
      <c r="AR962" s="4"/>
      <c r="AS962" s="4"/>
    </row>
    <row r="963" spans="1:45" ht="12.75" customHeight="1" x14ac:dyDescent="0.25">
      <c r="A963" s="4"/>
      <c r="B963" s="4"/>
      <c r="C963" s="212"/>
      <c r="D963" s="212"/>
      <c r="E963" s="212"/>
      <c r="F963" s="212"/>
      <c r="G963" s="212"/>
      <c r="H963" s="212"/>
      <c r="I963" s="212"/>
      <c r="J963" s="212"/>
      <c r="K963" s="487"/>
      <c r="L963" s="4"/>
      <c r="M963" s="4"/>
      <c r="N963" s="4"/>
      <c r="O963" s="4"/>
      <c r="P963" s="4"/>
      <c r="Q963" s="212"/>
      <c r="R963" s="395"/>
      <c r="S963" s="4"/>
      <c r="T963" s="4"/>
      <c r="U963" s="212"/>
      <c r="V963" s="212"/>
      <c r="W963" s="212"/>
      <c r="X963" s="4"/>
      <c r="Y963" s="4"/>
      <c r="Z963" s="4"/>
      <c r="AA963" s="4"/>
      <c r="AB963" s="395"/>
      <c r="AC963" s="213"/>
      <c r="AD963" s="395"/>
      <c r="AE963" s="409"/>
      <c r="AF963" s="4"/>
      <c r="AG963" s="4"/>
      <c r="AH963" s="4"/>
      <c r="AI963" s="212"/>
      <c r="AJ963" s="4"/>
      <c r="AK963" s="4"/>
      <c r="AL963" s="4"/>
      <c r="AM963" s="4"/>
      <c r="AN963" s="4"/>
      <c r="AO963" s="4"/>
      <c r="AP963" s="4"/>
      <c r="AQ963" s="4"/>
      <c r="AR963" s="4"/>
      <c r="AS963" s="4"/>
    </row>
    <row r="964" spans="1:45" ht="12.75" customHeight="1" x14ac:dyDescent="0.25">
      <c r="A964" s="4"/>
      <c r="B964" s="4"/>
      <c r="C964" s="212"/>
      <c r="D964" s="212"/>
      <c r="E964" s="212"/>
      <c r="F964" s="212"/>
      <c r="G964" s="212"/>
      <c r="H964" s="212"/>
      <c r="I964" s="212"/>
      <c r="J964" s="212"/>
      <c r="K964" s="487"/>
      <c r="L964" s="4"/>
      <c r="M964" s="4"/>
      <c r="N964" s="4"/>
      <c r="O964" s="4"/>
      <c r="P964" s="4"/>
      <c r="Q964" s="212"/>
      <c r="R964" s="395"/>
      <c r="S964" s="4"/>
      <c r="T964" s="4"/>
      <c r="U964" s="212"/>
      <c r="V964" s="212"/>
      <c r="W964" s="212"/>
      <c r="X964" s="4"/>
      <c r="Y964" s="4"/>
      <c r="Z964" s="4"/>
      <c r="AA964" s="4"/>
      <c r="AB964" s="395"/>
      <c r="AC964" s="213"/>
      <c r="AD964" s="395"/>
      <c r="AE964" s="409"/>
      <c r="AF964" s="4"/>
      <c r="AG964" s="4"/>
      <c r="AH964" s="4"/>
      <c r="AI964" s="212"/>
      <c r="AJ964" s="4"/>
      <c r="AK964" s="4"/>
      <c r="AL964" s="4"/>
      <c r="AM964" s="4"/>
      <c r="AN964" s="4"/>
      <c r="AO964" s="4"/>
      <c r="AP964" s="4"/>
      <c r="AQ964" s="4"/>
      <c r="AR964" s="4"/>
      <c r="AS964" s="4"/>
    </row>
    <row r="965" spans="1:45" ht="12.75" customHeight="1" x14ac:dyDescent="0.25">
      <c r="A965" s="4"/>
      <c r="B965" s="4"/>
      <c r="C965" s="212"/>
      <c r="D965" s="212"/>
      <c r="E965" s="212"/>
      <c r="F965" s="212"/>
      <c r="G965" s="212"/>
      <c r="H965" s="212"/>
      <c r="I965" s="212"/>
      <c r="J965" s="212"/>
      <c r="K965" s="487"/>
      <c r="L965" s="4"/>
      <c r="M965" s="4"/>
      <c r="N965" s="4"/>
      <c r="O965" s="4"/>
      <c r="P965" s="4"/>
      <c r="Q965" s="212"/>
      <c r="R965" s="395"/>
      <c r="S965" s="4"/>
      <c r="T965" s="4"/>
      <c r="U965" s="212"/>
      <c r="V965" s="212"/>
      <c r="W965" s="212"/>
      <c r="X965" s="4"/>
      <c r="Y965" s="4"/>
      <c r="Z965" s="4"/>
      <c r="AA965" s="4"/>
      <c r="AB965" s="395"/>
      <c r="AC965" s="213"/>
      <c r="AD965" s="395"/>
      <c r="AE965" s="409"/>
      <c r="AF965" s="4"/>
      <c r="AG965" s="4"/>
      <c r="AH965" s="4"/>
      <c r="AI965" s="212"/>
      <c r="AJ965" s="4"/>
      <c r="AK965" s="4"/>
      <c r="AL965" s="4"/>
      <c r="AM965" s="4"/>
      <c r="AN965" s="4"/>
      <c r="AO965" s="4"/>
      <c r="AP965" s="4"/>
      <c r="AQ965" s="4"/>
      <c r="AR965" s="4"/>
      <c r="AS965" s="4"/>
    </row>
    <row r="966" spans="1:45" ht="12.75" customHeight="1" x14ac:dyDescent="0.25">
      <c r="A966" s="4"/>
      <c r="B966" s="4"/>
      <c r="C966" s="212"/>
      <c r="D966" s="212"/>
      <c r="E966" s="212"/>
      <c r="F966" s="212"/>
      <c r="G966" s="212"/>
      <c r="H966" s="212"/>
      <c r="I966" s="212"/>
      <c r="J966" s="212"/>
      <c r="K966" s="487"/>
      <c r="L966" s="4"/>
      <c r="M966" s="4"/>
      <c r="N966" s="4"/>
      <c r="O966" s="4"/>
      <c r="P966" s="4"/>
      <c r="Q966" s="212"/>
      <c r="R966" s="395"/>
      <c r="S966" s="4"/>
      <c r="T966" s="4"/>
      <c r="U966" s="212"/>
      <c r="V966" s="212"/>
      <c r="W966" s="212"/>
      <c r="X966" s="4"/>
      <c r="Y966" s="4"/>
      <c r="Z966" s="4"/>
      <c r="AA966" s="4"/>
      <c r="AB966" s="395"/>
      <c r="AC966" s="213"/>
      <c r="AD966" s="395"/>
      <c r="AE966" s="409"/>
      <c r="AF966" s="4"/>
      <c r="AG966" s="4"/>
      <c r="AH966" s="4"/>
      <c r="AI966" s="212"/>
      <c r="AJ966" s="4"/>
      <c r="AK966" s="4"/>
      <c r="AL966" s="4"/>
      <c r="AM966" s="4"/>
      <c r="AN966" s="4"/>
      <c r="AO966" s="4"/>
      <c r="AP966" s="4"/>
      <c r="AQ966" s="4"/>
      <c r="AR966" s="4"/>
      <c r="AS966" s="4"/>
    </row>
    <row r="967" spans="1:45" ht="12.75" customHeight="1" x14ac:dyDescent="0.25">
      <c r="A967" s="4"/>
      <c r="B967" s="4"/>
      <c r="C967" s="212"/>
      <c r="D967" s="212"/>
      <c r="E967" s="212"/>
      <c r="F967" s="212"/>
      <c r="G967" s="212"/>
      <c r="H967" s="212"/>
      <c r="I967" s="212"/>
      <c r="J967" s="212"/>
      <c r="K967" s="487"/>
      <c r="L967" s="4"/>
      <c r="M967" s="4"/>
      <c r="N967" s="4"/>
      <c r="O967" s="4"/>
      <c r="P967" s="4"/>
      <c r="Q967" s="212"/>
      <c r="R967" s="395"/>
      <c r="S967" s="4"/>
      <c r="T967" s="4"/>
      <c r="U967" s="212"/>
      <c r="V967" s="212"/>
      <c r="W967" s="212"/>
      <c r="X967" s="4"/>
      <c r="Y967" s="4"/>
      <c r="Z967" s="4"/>
      <c r="AA967" s="4"/>
      <c r="AB967" s="395"/>
      <c r="AC967" s="213"/>
      <c r="AD967" s="395"/>
      <c r="AE967" s="409"/>
      <c r="AF967" s="4"/>
      <c r="AG967" s="4"/>
      <c r="AH967" s="4"/>
      <c r="AI967" s="212"/>
      <c r="AJ967" s="4"/>
      <c r="AK967" s="4"/>
      <c r="AL967" s="4"/>
      <c r="AM967" s="4"/>
      <c r="AN967" s="4"/>
      <c r="AO967" s="4"/>
      <c r="AP967" s="4"/>
      <c r="AQ967" s="4"/>
      <c r="AR967" s="4"/>
      <c r="AS967" s="4"/>
    </row>
    <row r="968" spans="1:45" ht="12.75" customHeight="1" x14ac:dyDescent="0.25">
      <c r="A968" s="4"/>
      <c r="B968" s="4"/>
      <c r="C968" s="212"/>
      <c r="D968" s="212"/>
      <c r="E968" s="212"/>
      <c r="F968" s="212"/>
      <c r="G968" s="212"/>
      <c r="H968" s="212"/>
      <c r="I968" s="212"/>
      <c r="J968" s="212"/>
      <c r="K968" s="487"/>
      <c r="L968" s="4"/>
      <c r="M968" s="4"/>
      <c r="N968" s="4"/>
      <c r="O968" s="4"/>
      <c r="P968" s="4"/>
      <c r="Q968" s="212"/>
      <c r="R968" s="395"/>
      <c r="S968" s="4"/>
      <c r="T968" s="4"/>
      <c r="U968" s="212"/>
      <c r="V968" s="212"/>
      <c r="W968" s="212"/>
      <c r="X968" s="4"/>
      <c r="Y968" s="4"/>
      <c r="Z968" s="4"/>
      <c r="AA968" s="4"/>
      <c r="AB968" s="395"/>
      <c r="AC968" s="213"/>
      <c r="AD968" s="395"/>
      <c r="AE968" s="409"/>
      <c r="AF968" s="4"/>
      <c r="AG968" s="4"/>
      <c r="AH968" s="4"/>
      <c r="AI968" s="212"/>
      <c r="AJ968" s="4"/>
      <c r="AK968" s="4"/>
      <c r="AL968" s="4"/>
      <c r="AM968" s="4"/>
      <c r="AN968" s="4"/>
      <c r="AO968" s="4"/>
      <c r="AP968" s="4"/>
      <c r="AQ968" s="4"/>
      <c r="AR968" s="4"/>
      <c r="AS968" s="4"/>
    </row>
    <row r="969" spans="1:45" ht="12.75" customHeight="1" x14ac:dyDescent="0.25">
      <c r="A969" s="4"/>
      <c r="B969" s="4"/>
      <c r="C969" s="212"/>
      <c r="D969" s="212"/>
      <c r="E969" s="212"/>
      <c r="F969" s="212"/>
      <c r="G969" s="212"/>
      <c r="H969" s="212"/>
      <c r="I969" s="212"/>
      <c r="J969" s="212"/>
      <c r="K969" s="487"/>
      <c r="L969" s="4"/>
      <c r="M969" s="4"/>
      <c r="N969" s="4"/>
      <c r="O969" s="4"/>
      <c r="P969" s="4"/>
      <c r="Q969" s="212"/>
      <c r="R969" s="395"/>
      <c r="S969" s="4"/>
      <c r="T969" s="4"/>
      <c r="U969" s="212"/>
      <c r="V969" s="212"/>
      <c r="W969" s="212"/>
      <c r="X969" s="4"/>
      <c r="Y969" s="4"/>
      <c r="Z969" s="4"/>
      <c r="AA969" s="4"/>
      <c r="AB969" s="395"/>
      <c r="AC969" s="213"/>
      <c r="AD969" s="395"/>
      <c r="AE969" s="409"/>
      <c r="AF969" s="4"/>
      <c r="AG969" s="4"/>
      <c r="AH969" s="4"/>
      <c r="AI969" s="212"/>
      <c r="AJ969" s="4"/>
      <c r="AK969" s="4"/>
      <c r="AL969" s="4"/>
      <c r="AM969" s="4"/>
      <c r="AN969" s="4"/>
      <c r="AO969" s="4"/>
      <c r="AP969" s="4"/>
      <c r="AQ969" s="4"/>
      <c r="AR969" s="4"/>
      <c r="AS969" s="4"/>
    </row>
    <row r="970" spans="1:45" ht="12.75" customHeight="1" x14ac:dyDescent="0.25">
      <c r="A970" s="4"/>
      <c r="B970" s="4"/>
      <c r="C970" s="212"/>
      <c r="D970" s="212"/>
      <c r="E970" s="212"/>
      <c r="F970" s="212"/>
      <c r="G970" s="212"/>
      <c r="H970" s="212"/>
      <c r="I970" s="212"/>
      <c r="J970" s="212"/>
      <c r="K970" s="487"/>
      <c r="L970" s="4"/>
      <c r="M970" s="4"/>
      <c r="N970" s="4"/>
      <c r="O970" s="4"/>
      <c r="P970" s="4"/>
      <c r="Q970" s="212"/>
      <c r="R970" s="395"/>
      <c r="S970" s="4"/>
      <c r="T970" s="4"/>
      <c r="U970" s="212"/>
      <c r="V970" s="212"/>
      <c r="W970" s="212"/>
      <c r="X970" s="4"/>
      <c r="Y970" s="4"/>
      <c r="Z970" s="4"/>
      <c r="AA970" s="4"/>
      <c r="AB970" s="395"/>
      <c r="AC970" s="213"/>
      <c r="AD970" s="395"/>
      <c r="AE970" s="409"/>
      <c r="AF970" s="4"/>
      <c r="AG970" s="4"/>
      <c r="AH970" s="4"/>
      <c r="AI970" s="212"/>
      <c r="AJ970" s="4"/>
      <c r="AK970" s="4"/>
      <c r="AL970" s="4"/>
      <c r="AM970" s="4"/>
      <c r="AN970" s="4"/>
      <c r="AO970" s="4"/>
      <c r="AP970" s="4"/>
      <c r="AQ970" s="4"/>
      <c r="AR970" s="4"/>
      <c r="AS970" s="4"/>
    </row>
    <row r="971" spans="1:45" ht="12.75" customHeight="1" x14ac:dyDescent="0.25">
      <c r="A971" s="4"/>
      <c r="B971" s="4"/>
      <c r="C971" s="212"/>
      <c r="D971" s="212"/>
      <c r="E971" s="212"/>
      <c r="F971" s="212"/>
      <c r="G971" s="212"/>
      <c r="H971" s="212"/>
      <c r="I971" s="212"/>
      <c r="J971" s="212"/>
      <c r="K971" s="487"/>
      <c r="L971" s="4"/>
      <c r="M971" s="4"/>
      <c r="N971" s="4"/>
      <c r="O971" s="4"/>
      <c r="P971" s="4"/>
      <c r="Q971" s="212"/>
      <c r="R971" s="395"/>
      <c r="S971" s="4"/>
      <c r="T971" s="4"/>
      <c r="U971" s="212"/>
      <c r="V971" s="212"/>
      <c r="W971" s="212"/>
      <c r="X971" s="4"/>
      <c r="Y971" s="4"/>
      <c r="Z971" s="4"/>
      <c r="AA971" s="4"/>
      <c r="AB971" s="395"/>
      <c r="AC971" s="213"/>
      <c r="AD971" s="395"/>
      <c r="AE971" s="409"/>
      <c r="AF971" s="4"/>
      <c r="AG971" s="4"/>
      <c r="AH971" s="4"/>
      <c r="AI971" s="212"/>
      <c r="AJ971" s="4"/>
      <c r="AK971" s="4"/>
      <c r="AL971" s="4"/>
      <c r="AM971" s="4"/>
      <c r="AN971" s="4"/>
      <c r="AO971" s="4"/>
      <c r="AP971" s="4"/>
      <c r="AQ971" s="4"/>
      <c r="AR971" s="4"/>
      <c r="AS971" s="4"/>
    </row>
    <row r="972" spans="1:45" ht="12.75" customHeight="1" x14ac:dyDescent="0.25">
      <c r="A972" s="4"/>
      <c r="B972" s="4"/>
      <c r="C972" s="212"/>
      <c r="D972" s="212"/>
      <c r="E972" s="212"/>
      <c r="F972" s="212"/>
      <c r="G972" s="212"/>
      <c r="H972" s="212"/>
      <c r="I972" s="212"/>
      <c r="J972" s="212"/>
      <c r="K972" s="487"/>
      <c r="L972" s="4"/>
      <c r="M972" s="4"/>
      <c r="N972" s="4"/>
      <c r="O972" s="4"/>
      <c r="P972" s="4"/>
      <c r="Q972" s="212"/>
      <c r="R972" s="395"/>
      <c r="S972" s="4"/>
      <c r="T972" s="4"/>
      <c r="U972" s="212"/>
      <c r="V972" s="212"/>
      <c r="W972" s="212"/>
      <c r="X972" s="4"/>
      <c r="Y972" s="4"/>
      <c r="Z972" s="4"/>
      <c r="AA972" s="4"/>
      <c r="AB972" s="395"/>
      <c r="AC972" s="213"/>
      <c r="AD972" s="395"/>
      <c r="AE972" s="409"/>
      <c r="AF972" s="4"/>
      <c r="AG972" s="4"/>
      <c r="AH972" s="4"/>
      <c r="AI972" s="212"/>
      <c r="AJ972" s="4"/>
      <c r="AK972" s="4"/>
      <c r="AL972" s="4"/>
      <c r="AM972" s="4"/>
      <c r="AN972" s="4"/>
      <c r="AO972" s="4"/>
      <c r="AP972" s="4"/>
      <c r="AQ972" s="4"/>
      <c r="AR972" s="4"/>
      <c r="AS972" s="4"/>
    </row>
    <row r="973" spans="1:45" ht="12.75" customHeight="1" x14ac:dyDescent="0.25">
      <c r="A973" s="4"/>
      <c r="B973" s="4"/>
      <c r="C973" s="212"/>
      <c r="D973" s="212"/>
      <c r="E973" s="212"/>
      <c r="F973" s="212"/>
      <c r="G973" s="212"/>
      <c r="H973" s="212"/>
      <c r="I973" s="212"/>
      <c r="J973" s="212"/>
      <c r="K973" s="487"/>
      <c r="L973" s="4"/>
      <c r="M973" s="4"/>
      <c r="N973" s="4"/>
      <c r="O973" s="4"/>
      <c r="P973" s="4"/>
      <c r="Q973" s="212"/>
      <c r="R973" s="395"/>
      <c r="S973" s="4"/>
      <c r="T973" s="4"/>
      <c r="U973" s="212"/>
      <c r="V973" s="212"/>
      <c r="W973" s="212"/>
      <c r="X973" s="4"/>
      <c r="Y973" s="4"/>
      <c r="Z973" s="4"/>
      <c r="AA973" s="4"/>
      <c r="AB973" s="395"/>
      <c r="AC973" s="213"/>
      <c r="AD973" s="395"/>
      <c r="AE973" s="409"/>
      <c r="AF973" s="4"/>
      <c r="AG973" s="4"/>
      <c r="AH973" s="4"/>
      <c r="AI973" s="212"/>
      <c r="AJ973" s="4"/>
      <c r="AK973" s="4"/>
      <c r="AL973" s="4"/>
      <c r="AM973" s="4"/>
      <c r="AN973" s="4"/>
      <c r="AO973" s="4"/>
      <c r="AP973" s="4"/>
      <c r="AQ973" s="4"/>
      <c r="AR973" s="4"/>
      <c r="AS973" s="4"/>
    </row>
    <row r="974" spans="1:45" ht="12.75" customHeight="1" x14ac:dyDescent="0.25">
      <c r="A974" s="4"/>
      <c r="B974" s="4"/>
      <c r="C974" s="212"/>
      <c r="D974" s="212"/>
      <c r="E974" s="212"/>
      <c r="F974" s="212"/>
      <c r="G974" s="212"/>
      <c r="H974" s="212"/>
      <c r="I974" s="212"/>
      <c r="J974" s="212"/>
      <c r="K974" s="487"/>
      <c r="L974" s="4"/>
      <c r="M974" s="4"/>
      <c r="N974" s="4"/>
      <c r="O974" s="4"/>
      <c r="P974" s="4"/>
      <c r="Q974" s="212"/>
      <c r="R974" s="395"/>
      <c r="S974" s="4"/>
      <c r="T974" s="4"/>
      <c r="U974" s="212"/>
      <c r="V974" s="212"/>
      <c r="W974" s="212"/>
      <c r="X974" s="4"/>
      <c r="Y974" s="4"/>
      <c r="Z974" s="4"/>
      <c r="AA974" s="4"/>
      <c r="AB974" s="395"/>
      <c r="AC974" s="213"/>
      <c r="AD974" s="395"/>
      <c r="AE974" s="409"/>
      <c r="AF974" s="4"/>
      <c r="AG974" s="4"/>
      <c r="AH974" s="4"/>
      <c r="AI974" s="212"/>
      <c r="AJ974" s="4"/>
      <c r="AK974" s="4"/>
      <c r="AL974" s="4"/>
      <c r="AM974" s="4"/>
      <c r="AN974" s="4"/>
      <c r="AO974" s="4"/>
      <c r="AP974" s="4"/>
      <c r="AQ974" s="4"/>
      <c r="AR974" s="4"/>
      <c r="AS974" s="4"/>
    </row>
    <row r="975" spans="1:45" ht="12.75" customHeight="1" x14ac:dyDescent="0.25">
      <c r="A975" s="4"/>
      <c r="B975" s="4"/>
      <c r="C975" s="212"/>
      <c r="D975" s="212"/>
      <c r="E975" s="212"/>
      <c r="F975" s="212"/>
      <c r="G975" s="212"/>
      <c r="H975" s="212"/>
      <c r="I975" s="212"/>
      <c r="J975" s="212"/>
      <c r="K975" s="487"/>
      <c r="L975" s="4"/>
      <c r="M975" s="4"/>
      <c r="N975" s="4"/>
      <c r="O975" s="4"/>
      <c r="P975" s="4"/>
      <c r="Q975" s="212"/>
      <c r="R975" s="395"/>
      <c r="S975" s="4"/>
      <c r="T975" s="4"/>
      <c r="U975" s="212"/>
      <c r="V975" s="212"/>
      <c r="W975" s="212"/>
      <c r="X975" s="4"/>
      <c r="Y975" s="4"/>
      <c r="Z975" s="4"/>
      <c r="AA975" s="4"/>
      <c r="AB975" s="395"/>
      <c r="AC975" s="213"/>
      <c r="AD975" s="395"/>
      <c r="AE975" s="409"/>
      <c r="AF975" s="4"/>
      <c r="AG975" s="4"/>
      <c r="AH975" s="4"/>
      <c r="AI975" s="212"/>
      <c r="AJ975" s="4"/>
      <c r="AK975" s="4"/>
      <c r="AL975" s="4"/>
      <c r="AM975" s="4"/>
      <c r="AN975" s="4"/>
      <c r="AO975" s="4"/>
      <c r="AP975" s="4"/>
      <c r="AQ975" s="4"/>
      <c r="AR975" s="4"/>
      <c r="AS975" s="4"/>
    </row>
    <row r="976" spans="1:45" ht="12.75" customHeight="1" x14ac:dyDescent="0.25">
      <c r="A976" s="4"/>
      <c r="B976" s="4"/>
      <c r="C976" s="212"/>
      <c r="D976" s="212"/>
      <c r="E976" s="212"/>
      <c r="F976" s="212"/>
      <c r="G976" s="212"/>
      <c r="H976" s="212"/>
      <c r="I976" s="212"/>
      <c r="J976" s="212"/>
      <c r="K976" s="487"/>
      <c r="L976" s="4"/>
      <c r="M976" s="4"/>
      <c r="N976" s="4"/>
      <c r="O976" s="4"/>
      <c r="P976" s="4"/>
      <c r="Q976" s="212"/>
      <c r="R976" s="395"/>
      <c r="S976" s="4"/>
      <c r="T976" s="4"/>
      <c r="U976" s="212"/>
      <c r="V976" s="212"/>
      <c r="W976" s="212"/>
      <c r="X976" s="4"/>
      <c r="Y976" s="4"/>
      <c r="Z976" s="4"/>
      <c r="AA976" s="4"/>
      <c r="AB976" s="395"/>
      <c r="AC976" s="213"/>
      <c r="AD976" s="395"/>
      <c r="AE976" s="409"/>
      <c r="AF976" s="4"/>
      <c r="AG976" s="4"/>
      <c r="AH976" s="4"/>
      <c r="AI976" s="212"/>
      <c r="AJ976" s="4"/>
      <c r="AK976" s="4"/>
      <c r="AL976" s="4"/>
      <c r="AM976" s="4"/>
      <c r="AN976" s="4"/>
      <c r="AO976" s="4"/>
      <c r="AP976" s="4"/>
      <c r="AQ976" s="4"/>
      <c r="AR976" s="4"/>
      <c r="AS976" s="4"/>
    </row>
    <row r="977" spans="1:45" ht="12.75" customHeight="1" x14ac:dyDescent="0.25">
      <c r="A977" s="4"/>
      <c r="B977" s="4"/>
      <c r="C977" s="212"/>
      <c r="D977" s="212"/>
      <c r="E977" s="212"/>
      <c r="F977" s="212"/>
      <c r="G977" s="212"/>
      <c r="H977" s="212"/>
      <c r="I977" s="212"/>
      <c r="J977" s="212"/>
      <c r="K977" s="487"/>
      <c r="L977" s="4"/>
      <c r="M977" s="4"/>
      <c r="N977" s="4"/>
      <c r="O977" s="4"/>
      <c r="P977" s="4"/>
      <c r="Q977" s="212"/>
      <c r="R977" s="395"/>
      <c r="S977" s="4"/>
      <c r="T977" s="4"/>
      <c r="U977" s="212"/>
      <c r="V977" s="212"/>
      <c r="W977" s="212"/>
      <c r="X977" s="4"/>
      <c r="Y977" s="4"/>
      <c r="Z977" s="4"/>
      <c r="AA977" s="4"/>
      <c r="AB977" s="395"/>
      <c r="AC977" s="213"/>
      <c r="AD977" s="395"/>
      <c r="AE977" s="409"/>
      <c r="AF977" s="4"/>
      <c r="AG977" s="4"/>
      <c r="AH977" s="4"/>
      <c r="AI977" s="212"/>
      <c r="AJ977" s="4"/>
      <c r="AK977" s="4"/>
      <c r="AL977" s="4"/>
      <c r="AM977" s="4"/>
      <c r="AN977" s="4"/>
      <c r="AO977" s="4"/>
      <c r="AP977" s="4"/>
      <c r="AQ977" s="4"/>
      <c r="AR977" s="4"/>
      <c r="AS977" s="4"/>
    </row>
    <row r="978" spans="1:45" ht="12.75" customHeight="1" x14ac:dyDescent="0.25">
      <c r="A978" s="4"/>
      <c r="B978" s="4"/>
      <c r="C978" s="212"/>
      <c r="D978" s="212"/>
      <c r="E978" s="212"/>
      <c r="F978" s="212"/>
      <c r="G978" s="212"/>
      <c r="H978" s="212"/>
      <c r="I978" s="212"/>
      <c r="J978" s="212"/>
      <c r="K978" s="487"/>
      <c r="L978" s="4"/>
      <c r="M978" s="4"/>
      <c r="N978" s="4"/>
      <c r="O978" s="4"/>
      <c r="P978" s="4"/>
      <c r="Q978" s="212"/>
      <c r="R978" s="395"/>
      <c r="S978" s="4"/>
      <c r="T978" s="4"/>
      <c r="U978" s="212"/>
      <c r="V978" s="212"/>
      <c r="W978" s="212"/>
      <c r="X978" s="4"/>
      <c r="Y978" s="4"/>
      <c r="Z978" s="4"/>
      <c r="AA978" s="4"/>
      <c r="AB978" s="395"/>
      <c r="AC978" s="213"/>
      <c r="AD978" s="395"/>
      <c r="AE978" s="409"/>
      <c r="AF978" s="4"/>
      <c r="AG978" s="4"/>
      <c r="AH978" s="4"/>
      <c r="AI978" s="212"/>
      <c r="AJ978" s="4"/>
      <c r="AK978" s="4"/>
      <c r="AL978" s="4"/>
      <c r="AM978" s="4"/>
      <c r="AN978" s="4"/>
      <c r="AO978" s="4"/>
      <c r="AP978" s="4"/>
      <c r="AQ978" s="4"/>
      <c r="AR978" s="4"/>
      <c r="AS978" s="4"/>
    </row>
    <row r="979" spans="1:45" ht="12.75" customHeight="1" x14ac:dyDescent="0.25">
      <c r="A979" s="4"/>
      <c r="B979" s="4"/>
      <c r="C979" s="212"/>
      <c r="D979" s="212"/>
      <c r="E979" s="212"/>
      <c r="F979" s="212"/>
      <c r="G979" s="212"/>
      <c r="H979" s="212"/>
      <c r="I979" s="212"/>
      <c r="J979" s="212"/>
      <c r="K979" s="487"/>
      <c r="L979" s="4"/>
      <c r="M979" s="4"/>
      <c r="N979" s="4"/>
      <c r="O979" s="4"/>
      <c r="P979" s="4"/>
      <c r="Q979" s="212"/>
      <c r="R979" s="395"/>
      <c r="S979" s="4"/>
      <c r="T979" s="4"/>
      <c r="U979" s="212"/>
      <c r="V979" s="212"/>
      <c r="W979" s="212"/>
      <c r="X979" s="4"/>
      <c r="Y979" s="4"/>
      <c r="Z979" s="4"/>
      <c r="AA979" s="4"/>
      <c r="AB979" s="395"/>
      <c r="AC979" s="213"/>
      <c r="AD979" s="395"/>
      <c r="AE979" s="409"/>
      <c r="AF979" s="4"/>
      <c r="AG979" s="4"/>
      <c r="AH979" s="4"/>
      <c r="AI979" s="212"/>
      <c r="AJ979" s="4"/>
      <c r="AK979" s="4"/>
      <c r="AL979" s="4"/>
      <c r="AM979" s="4"/>
      <c r="AN979" s="4"/>
      <c r="AO979" s="4"/>
      <c r="AP979" s="4"/>
      <c r="AQ979" s="4"/>
      <c r="AR979" s="4"/>
      <c r="AS979" s="4"/>
    </row>
    <row r="980" spans="1:45" ht="12.75" customHeight="1" x14ac:dyDescent="0.25">
      <c r="A980" s="4"/>
      <c r="B980" s="4"/>
      <c r="C980" s="212"/>
      <c r="D980" s="212"/>
      <c r="E980" s="212"/>
      <c r="F980" s="212"/>
      <c r="G980" s="212"/>
      <c r="H980" s="212"/>
      <c r="I980" s="212"/>
      <c r="J980" s="212"/>
      <c r="K980" s="487"/>
      <c r="L980" s="4"/>
      <c r="M980" s="4"/>
      <c r="N980" s="4"/>
      <c r="O980" s="4"/>
      <c r="P980" s="4"/>
      <c r="Q980" s="212"/>
      <c r="R980" s="395"/>
      <c r="S980" s="4"/>
      <c r="T980" s="4"/>
      <c r="U980" s="212"/>
      <c r="V980" s="212"/>
      <c r="W980" s="212"/>
      <c r="X980" s="4"/>
      <c r="Y980" s="4"/>
      <c r="Z980" s="4"/>
      <c r="AA980" s="4"/>
      <c r="AB980" s="395"/>
      <c r="AC980" s="213"/>
      <c r="AD980" s="395"/>
      <c r="AE980" s="409"/>
      <c r="AF980" s="4"/>
      <c r="AG980" s="4"/>
      <c r="AH980" s="4"/>
      <c r="AI980" s="212"/>
      <c r="AJ980" s="4"/>
      <c r="AK980" s="4"/>
      <c r="AL980" s="4"/>
      <c r="AM980" s="4"/>
      <c r="AN980" s="4"/>
      <c r="AO980" s="4"/>
      <c r="AP980" s="4"/>
      <c r="AQ980" s="4"/>
      <c r="AR980" s="4"/>
      <c r="AS980" s="4"/>
    </row>
    <row r="981" spans="1:45" ht="12.75" customHeight="1" x14ac:dyDescent="0.25">
      <c r="A981" s="4"/>
      <c r="B981" s="4"/>
      <c r="C981" s="212"/>
      <c r="D981" s="212"/>
      <c r="E981" s="212"/>
      <c r="F981" s="212"/>
      <c r="G981" s="212"/>
      <c r="H981" s="212"/>
      <c r="I981" s="212"/>
      <c r="J981" s="212"/>
      <c r="K981" s="487"/>
      <c r="L981" s="4"/>
      <c r="M981" s="4"/>
      <c r="N981" s="4"/>
      <c r="O981" s="4"/>
      <c r="P981" s="4"/>
      <c r="Q981" s="212"/>
      <c r="R981" s="395"/>
      <c r="S981" s="4"/>
      <c r="T981" s="4"/>
      <c r="U981" s="212"/>
      <c r="V981" s="212"/>
      <c r="W981" s="212"/>
      <c r="X981" s="4"/>
      <c r="Y981" s="4"/>
      <c r="Z981" s="4"/>
      <c r="AA981" s="4"/>
      <c r="AB981" s="395"/>
      <c r="AC981" s="213"/>
      <c r="AD981" s="395"/>
      <c r="AE981" s="409"/>
      <c r="AF981" s="4"/>
      <c r="AG981" s="4"/>
      <c r="AH981" s="4"/>
      <c r="AI981" s="212"/>
      <c r="AJ981" s="4"/>
      <c r="AK981" s="4"/>
      <c r="AL981" s="4"/>
      <c r="AM981" s="4"/>
      <c r="AN981" s="4"/>
      <c r="AO981" s="4"/>
      <c r="AP981" s="4"/>
      <c r="AQ981" s="4"/>
      <c r="AR981" s="4"/>
      <c r="AS981" s="4"/>
    </row>
    <row r="982" spans="1:45" ht="12.75" customHeight="1" x14ac:dyDescent="0.25">
      <c r="A982" s="4"/>
      <c r="B982" s="4"/>
      <c r="C982" s="212"/>
      <c r="D982" s="212"/>
      <c r="E982" s="212"/>
      <c r="F982" s="212"/>
      <c r="G982" s="212"/>
      <c r="H982" s="212"/>
      <c r="I982" s="212"/>
      <c r="J982" s="212"/>
      <c r="K982" s="487"/>
      <c r="L982" s="4"/>
      <c r="M982" s="4"/>
      <c r="N982" s="4"/>
      <c r="O982" s="4"/>
      <c r="P982" s="4"/>
      <c r="Q982" s="212"/>
      <c r="R982" s="395"/>
      <c r="S982" s="4"/>
      <c r="T982" s="4"/>
      <c r="U982" s="212"/>
      <c r="V982" s="212"/>
      <c r="W982" s="212"/>
      <c r="X982" s="4"/>
      <c r="Y982" s="4"/>
      <c r="Z982" s="4"/>
      <c r="AA982" s="4"/>
      <c r="AB982" s="395"/>
      <c r="AC982" s="213"/>
      <c r="AD982" s="395"/>
      <c r="AE982" s="409"/>
      <c r="AF982" s="4"/>
      <c r="AG982" s="4"/>
      <c r="AH982" s="4"/>
      <c r="AI982" s="212"/>
      <c r="AJ982" s="4"/>
      <c r="AK982" s="4"/>
      <c r="AL982" s="4"/>
      <c r="AM982" s="4"/>
      <c r="AN982" s="4"/>
      <c r="AO982" s="4"/>
      <c r="AP982" s="4"/>
      <c r="AQ982" s="4"/>
      <c r="AR982" s="4"/>
      <c r="AS982" s="4"/>
    </row>
    <row r="983" spans="1:45" ht="12.75" customHeight="1" x14ac:dyDescent="0.25">
      <c r="A983" s="4"/>
      <c r="B983" s="4"/>
      <c r="C983" s="212"/>
      <c r="D983" s="212"/>
      <c r="E983" s="212"/>
      <c r="F983" s="212"/>
      <c r="G983" s="212"/>
      <c r="H983" s="212"/>
      <c r="I983" s="212"/>
      <c r="J983" s="212"/>
      <c r="K983" s="487"/>
      <c r="L983" s="4"/>
      <c r="M983" s="4"/>
      <c r="N983" s="4"/>
      <c r="O983" s="4"/>
      <c r="P983" s="4"/>
      <c r="Q983" s="212"/>
      <c r="R983" s="395"/>
      <c r="S983" s="4"/>
      <c r="T983" s="4"/>
      <c r="U983" s="212"/>
      <c r="V983" s="212"/>
      <c r="W983" s="212"/>
      <c r="X983" s="4"/>
      <c r="Y983" s="4"/>
      <c r="Z983" s="4"/>
      <c r="AA983" s="4"/>
      <c r="AB983" s="395"/>
      <c r="AC983" s="213"/>
      <c r="AD983" s="395"/>
      <c r="AE983" s="409"/>
      <c r="AF983" s="4"/>
      <c r="AG983" s="4"/>
      <c r="AH983" s="4"/>
      <c r="AI983" s="212"/>
      <c r="AJ983" s="4"/>
      <c r="AK983" s="4"/>
      <c r="AL983" s="4"/>
      <c r="AM983" s="4"/>
      <c r="AN983" s="4"/>
      <c r="AO983" s="4"/>
      <c r="AP983" s="4"/>
      <c r="AQ983" s="4"/>
      <c r="AR983" s="4"/>
      <c r="AS983" s="4"/>
    </row>
    <row r="984" spans="1:45" ht="12.75" customHeight="1" x14ac:dyDescent="0.25">
      <c r="A984" s="4"/>
      <c r="B984" s="4"/>
      <c r="C984" s="212"/>
      <c r="D984" s="212"/>
      <c r="E984" s="212"/>
      <c r="F984" s="212"/>
      <c r="G984" s="212"/>
      <c r="H984" s="212"/>
      <c r="I984" s="212"/>
      <c r="J984" s="212"/>
      <c r="K984" s="487"/>
      <c r="L984" s="4"/>
      <c r="M984" s="4"/>
      <c r="N984" s="4"/>
      <c r="O984" s="4"/>
      <c r="P984" s="4"/>
      <c r="Q984" s="212"/>
      <c r="R984" s="395"/>
      <c r="S984" s="4"/>
      <c r="T984" s="4"/>
      <c r="U984" s="212"/>
      <c r="V984" s="212"/>
      <c r="W984" s="212"/>
      <c r="X984" s="4"/>
      <c r="Y984" s="4"/>
      <c r="Z984" s="4"/>
      <c r="AA984" s="4"/>
      <c r="AB984" s="395"/>
      <c r="AC984" s="213"/>
      <c r="AD984" s="395"/>
      <c r="AE984" s="409"/>
      <c r="AF984" s="4"/>
      <c r="AG984" s="4"/>
      <c r="AH984" s="4"/>
      <c r="AI984" s="212"/>
      <c r="AJ984" s="4"/>
      <c r="AK984" s="4"/>
      <c r="AL984" s="4"/>
      <c r="AM984" s="4"/>
      <c r="AN984" s="4"/>
      <c r="AO984" s="4"/>
      <c r="AP984" s="4"/>
      <c r="AQ984" s="4"/>
      <c r="AR984" s="4"/>
      <c r="AS984" s="4"/>
    </row>
    <row r="985" spans="1:45" ht="12.75" customHeight="1" x14ac:dyDescent="0.25">
      <c r="A985" s="4"/>
      <c r="B985" s="4"/>
      <c r="C985" s="212"/>
      <c r="D985" s="212"/>
      <c r="E985" s="212"/>
      <c r="F985" s="212"/>
      <c r="G985" s="212"/>
      <c r="H985" s="212"/>
      <c r="I985" s="212"/>
      <c r="J985" s="212"/>
      <c r="K985" s="487"/>
      <c r="L985" s="4"/>
      <c r="M985" s="4"/>
      <c r="N985" s="4"/>
      <c r="O985" s="4"/>
      <c r="P985" s="4"/>
      <c r="Q985" s="212"/>
      <c r="R985" s="395"/>
      <c r="S985" s="4"/>
      <c r="T985" s="4"/>
      <c r="U985" s="212"/>
      <c r="V985" s="212"/>
      <c r="W985" s="212"/>
      <c r="X985" s="4"/>
      <c r="Y985" s="4"/>
      <c r="Z985" s="4"/>
      <c r="AA985" s="4"/>
      <c r="AB985" s="395"/>
      <c r="AC985" s="213"/>
      <c r="AD985" s="395"/>
      <c r="AE985" s="409"/>
      <c r="AF985" s="4"/>
      <c r="AG985" s="4"/>
      <c r="AH985" s="4"/>
      <c r="AI985" s="212"/>
      <c r="AJ985" s="4"/>
      <c r="AK985" s="4"/>
      <c r="AL985" s="4"/>
      <c r="AM985" s="4"/>
      <c r="AN985" s="4"/>
      <c r="AO985" s="4"/>
      <c r="AP985" s="4"/>
      <c r="AQ985" s="4"/>
      <c r="AR985" s="4"/>
      <c r="AS985" s="4"/>
    </row>
    <row r="986" spans="1:45" ht="12.75" customHeight="1" x14ac:dyDescent="0.25">
      <c r="A986" s="4"/>
      <c r="B986" s="4"/>
      <c r="C986" s="212"/>
      <c r="D986" s="212"/>
      <c r="E986" s="212"/>
      <c r="F986" s="212"/>
      <c r="G986" s="212"/>
      <c r="H986" s="212"/>
      <c r="I986" s="212"/>
      <c r="J986" s="212"/>
      <c r="K986" s="487"/>
      <c r="L986" s="4"/>
      <c r="M986" s="4"/>
      <c r="N986" s="4"/>
      <c r="O986" s="4"/>
      <c r="P986" s="4"/>
      <c r="Q986" s="212"/>
      <c r="R986" s="395"/>
      <c r="S986" s="4"/>
      <c r="T986" s="4"/>
      <c r="U986" s="212"/>
      <c r="V986" s="212"/>
      <c r="W986" s="212"/>
      <c r="X986" s="4"/>
      <c r="Y986" s="4"/>
      <c r="Z986" s="4"/>
      <c r="AA986" s="4"/>
      <c r="AB986" s="395"/>
      <c r="AC986" s="213"/>
      <c r="AD986" s="395"/>
      <c r="AE986" s="409"/>
      <c r="AF986" s="4"/>
      <c r="AG986" s="4"/>
      <c r="AH986" s="4"/>
      <c r="AI986" s="212"/>
      <c r="AJ986" s="4"/>
      <c r="AK986" s="4"/>
      <c r="AL986" s="4"/>
      <c r="AM986" s="4"/>
      <c r="AN986" s="4"/>
      <c r="AO986" s="4"/>
      <c r="AP986" s="4"/>
      <c r="AQ986" s="4"/>
      <c r="AR986" s="4"/>
      <c r="AS986" s="4"/>
    </row>
    <row r="987" spans="1:45" ht="12.75" customHeight="1" x14ac:dyDescent="0.25">
      <c r="A987" s="4"/>
      <c r="B987" s="4"/>
      <c r="C987" s="212"/>
      <c r="D987" s="212"/>
      <c r="E987" s="212"/>
      <c r="F987" s="212"/>
      <c r="G987" s="212"/>
      <c r="H987" s="212"/>
      <c r="I987" s="212"/>
      <c r="J987" s="212"/>
      <c r="K987" s="487"/>
      <c r="L987" s="4"/>
      <c r="M987" s="4"/>
      <c r="N987" s="4"/>
      <c r="O987" s="4"/>
      <c r="P987" s="4"/>
      <c r="Q987" s="212"/>
      <c r="R987" s="395"/>
      <c r="S987" s="4"/>
      <c r="T987" s="4"/>
      <c r="U987" s="212"/>
      <c r="V987" s="212"/>
      <c r="W987" s="212"/>
      <c r="X987" s="4"/>
      <c r="Y987" s="4"/>
      <c r="Z987" s="4"/>
      <c r="AA987" s="4"/>
      <c r="AB987" s="395"/>
      <c r="AC987" s="213"/>
      <c r="AD987" s="395"/>
      <c r="AE987" s="409"/>
      <c r="AF987" s="4"/>
      <c r="AG987" s="4"/>
      <c r="AH987" s="4"/>
      <c r="AI987" s="212"/>
      <c r="AJ987" s="4"/>
      <c r="AK987" s="4"/>
      <c r="AL987" s="4"/>
      <c r="AM987" s="4"/>
      <c r="AN987" s="4"/>
      <c r="AO987" s="4"/>
      <c r="AP987" s="4"/>
      <c r="AQ987" s="4"/>
      <c r="AR987" s="4"/>
      <c r="AS987" s="4"/>
    </row>
    <row r="988" spans="1:45" ht="12.75" customHeight="1" x14ac:dyDescent="0.25">
      <c r="A988" s="4"/>
      <c r="B988" s="4"/>
      <c r="C988" s="212"/>
      <c r="D988" s="212"/>
      <c r="E988" s="212"/>
      <c r="F988" s="212"/>
      <c r="G988" s="212"/>
      <c r="H988" s="212"/>
      <c r="I988" s="212"/>
      <c r="J988" s="212"/>
      <c r="K988" s="487"/>
      <c r="L988" s="4"/>
      <c r="M988" s="4"/>
      <c r="N988" s="4"/>
      <c r="O988" s="4"/>
      <c r="P988" s="4"/>
      <c r="Q988" s="212"/>
      <c r="R988" s="395"/>
      <c r="S988" s="4"/>
      <c r="T988" s="4"/>
      <c r="U988" s="212"/>
      <c r="V988" s="212"/>
      <c r="W988" s="212"/>
      <c r="X988" s="4"/>
      <c r="Y988" s="4"/>
      <c r="Z988" s="4"/>
      <c r="AA988" s="4"/>
      <c r="AB988" s="395"/>
      <c r="AC988" s="213"/>
      <c r="AD988" s="395"/>
      <c r="AE988" s="409"/>
      <c r="AF988" s="4"/>
      <c r="AG988" s="4"/>
      <c r="AH988" s="4"/>
      <c r="AI988" s="212"/>
      <c r="AJ988" s="4"/>
      <c r="AK988" s="4"/>
      <c r="AL988" s="4"/>
      <c r="AM988" s="4"/>
      <c r="AN988" s="4"/>
      <c r="AO988" s="4"/>
      <c r="AP988" s="4"/>
      <c r="AQ988" s="4"/>
      <c r="AR988" s="4"/>
      <c r="AS988" s="4"/>
    </row>
    <row r="989" spans="1:45" ht="12.75" customHeight="1" x14ac:dyDescent="0.25">
      <c r="A989" s="4"/>
      <c r="B989" s="4"/>
      <c r="C989" s="212"/>
      <c r="D989" s="212"/>
      <c r="E989" s="212"/>
      <c r="F989" s="212"/>
      <c r="G989" s="212"/>
      <c r="H989" s="212"/>
      <c r="I989" s="212"/>
      <c r="J989" s="212"/>
      <c r="K989" s="487"/>
      <c r="L989" s="4"/>
      <c r="M989" s="4"/>
      <c r="N989" s="4"/>
      <c r="O989" s="4"/>
      <c r="P989" s="4"/>
      <c r="Q989" s="212"/>
      <c r="R989" s="395"/>
      <c r="S989" s="4"/>
      <c r="T989" s="4"/>
      <c r="U989" s="212"/>
      <c r="V989" s="212"/>
      <c r="W989" s="212"/>
      <c r="X989" s="4"/>
      <c r="Y989" s="4"/>
      <c r="Z989" s="4"/>
      <c r="AA989" s="4"/>
      <c r="AB989" s="395"/>
      <c r="AC989" s="213"/>
      <c r="AD989" s="395"/>
      <c r="AE989" s="409"/>
      <c r="AF989" s="4"/>
      <c r="AG989" s="4"/>
      <c r="AH989" s="4"/>
      <c r="AI989" s="212"/>
      <c r="AJ989" s="4"/>
      <c r="AK989" s="4"/>
      <c r="AL989" s="4"/>
      <c r="AM989" s="4"/>
      <c r="AN989" s="4"/>
      <c r="AO989" s="4"/>
      <c r="AP989" s="4"/>
      <c r="AQ989" s="4"/>
      <c r="AR989" s="4"/>
      <c r="AS989" s="4"/>
    </row>
    <row r="990" spans="1:45" ht="12.75" customHeight="1" x14ac:dyDescent="0.25">
      <c r="A990" s="4"/>
      <c r="B990" s="4"/>
      <c r="C990" s="212"/>
      <c r="D990" s="212"/>
      <c r="E990" s="212"/>
      <c r="F990" s="212"/>
      <c r="G990" s="212"/>
      <c r="H990" s="212"/>
      <c r="I990" s="212"/>
      <c r="J990" s="212"/>
      <c r="K990" s="487"/>
      <c r="L990" s="4"/>
      <c r="M990" s="4"/>
      <c r="N990" s="4"/>
      <c r="O990" s="4"/>
      <c r="P990" s="4"/>
      <c r="Q990" s="212"/>
      <c r="R990" s="395"/>
      <c r="S990" s="4"/>
      <c r="T990" s="4"/>
      <c r="U990" s="212"/>
      <c r="V990" s="212"/>
      <c r="W990" s="212"/>
      <c r="X990" s="4"/>
      <c r="Y990" s="4"/>
      <c r="Z990" s="4"/>
      <c r="AA990" s="4"/>
      <c r="AB990" s="395"/>
      <c r="AC990" s="213"/>
      <c r="AD990" s="395"/>
      <c r="AE990" s="409"/>
      <c r="AF990" s="4"/>
      <c r="AG990" s="4"/>
      <c r="AH990" s="4"/>
      <c r="AI990" s="212"/>
      <c r="AJ990" s="4"/>
      <c r="AK990" s="4"/>
      <c r="AL990" s="4"/>
      <c r="AM990" s="4"/>
      <c r="AN990" s="4"/>
      <c r="AO990" s="4"/>
      <c r="AP990" s="4"/>
      <c r="AQ990" s="4"/>
      <c r="AR990" s="4"/>
      <c r="AS990" s="4"/>
    </row>
    <row r="991" spans="1:45" ht="12.75" customHeight="1" x14ac:dyDescent="0.25">
      <c r="A991" s="4"/>
      <c r="B991" s="4"/>
      <c r="C991" s="212"/>
      <c r="D991" s="212"/>
      <c r="E991" s="212"/>
      <c r="F991" s="212"/>
      <c r="G991" s="212"/>
      <c r="H991" s="212"/>
      <c r="I991" s="212"/>
      <c r="J991" s="212"/>
      <c r="K991" s="487"/>
      <c r="L991" s="4"/>
      <c r="M991" s="4"/>
      <c r="N991" s="4"/>
      <c r="O991" s="4"/>
      <c r="P991" s="4"/>
      <c r="Q991" s="212"/>
      <c r="R991" s="395"/>
      <c r="S991" s="4"/>
      <c r="T991" s="4"/>
      <c r="U991" s="212"/>
      <c r="V991" s="212"/>
      <c r="W991" s="212"/>
      <c r="X991" s="4"/>
      <c r="Y991" s="4"/>
      <c r="Z991" s="4"/>
      <c r="AA991" s="4"/>
      <c r="AB991" s="395"/>
      <c r="AC991" s="213"/>
      <c r="AD991" s="395"/>
      <c r="AE991" s="409"/>
      <c r="AF991" s="4"/>
      <c r="AG991" s="4"/>
      <c r="AH991" s="4"/>
      <c r="AI991" s="212"/>
      <c r="AJ991" s="4"/>
      <c r="AK991" s="4"/>
      <c r="AL991" s="4"/>
      <c r="AM991" s="4"/>
      <c r="AN991" s="4"/>
      <c r="AO991" s="4"/>
      <c r="AP991" s="4"/>
      <c r="AQ991" s="4"/>
      <c r="AR991" s="4"/>
      <c r="AS991" s="4"/>
    </row>
    <row r="992" spans="1:45" ht="12.75" customHeight="1" x14ac:dyDescent="0.25">
      <c r="A992" s="4"/>
      <c r="B992" s="4"/>
      <c r="C992" s="212"/>
      <c r="D992" s="212"/>
      <c r="E992" s="212"/>
      <c r="F992" s="212"/>
      <c r="G992" s="212"/>
      <c r="H992" s="212"/>
      <c r="I992" s="212"/>
      <c r="J992" s="212"/>
      <c r="K992" s="487"/>
      <c r="L992" s="4"/>
      <c r="M992" s="4"/>
      <c r="N992" s="4"/>
      <c r="O992" s="4"/>
      <c r="P992" s="4"/>
      <c r="Q992" s="212"/>
      <c r="R992" s="395"/>
      <c r="S992" s="4"/>
      <c r="T992" s="4"/>
      <c r="U992" s="212"/>
      <c r="V992" s="212"/>
      <c r="W992" s="212"/>
      <c r="X992" s="4"/>
      <c r="Y992" s="4"/>
      <c r="Z992" s="4"/>
      <c r="AA992" s="4"/>
      <c r="AB992" s="395"/>
      <c r="AC992" s="213"/>
      <c r="AD992" s="395"/>
      <c r="AE992" s="409"/>
      <c r="AF992" s="4"/>
      <c r="AG992" s="4"/>
      <c r="AH992" s="4"/>
      <c r="AI992" s="212"/>
      <c r="AJ992" s="4"/>
      <c r="AK992" s="4"/>
      <c r="AL992" s="4"/>
      <c r="AM992" s="4"/>
      <c r="AN992" s="4"/>
      <c r="AO992" s="4"/>
      <c r="AP992" s="4"/>
      <c r="AQ992" s="4"/>
      <c r="AR992" s="4"/>
      <c r="AS992" s="4"/>
    </row>
    <row r="993" spans="1:45" ht="12.75" customHeight="1" x14ac:dyDescent="0.25">
      <c r="A993" s="4"/>
      <c r="B993" s="4"/>
      <c r="C993" s="212"/>
      <c r="D993" s="212"/>
      <c r="E993" s="212"/>
      <c r="F993" s="212"/>
      <c r="G993" s="212"/>
      <c r="H993" s="212"/>
      <c r="I993" s="212"/>
      <c r="J993" s="212"/>
      <c r="K993" s="487"/>
      <c r="L993" s="4"/>
      <c r="M993" s="4"/>
      <c r="N993" s="4"/>
      <c r="O993" s="4"/>
      <c r="P993" s="4"/>
      <c r="Q993" s="212"/>
      <c r="R993" s="395"/>
      <c r="S993" s="4"/>
      <c r="T993" s="4"/>
      <c r="U993" s="212"/>
      <c r="V993" s="212"/>
      <c r="W993" s="212"/>
      <c r="X993" s="4"/>
      <c r="Y993" s="4"/>
      <c r="Z993" s="4"/>
      <c r="AA993" s="4"/>
      <c r="AB993" s="395"/>
      <c r="AC993" s="213"/>
      <c r="AD993" s="395"/>
      <c r="AE993" s="409"/>
      <c r="AF993" s="4"/>
      <c r="AG993" s="4"/>
      <c r="AH993" s="4"/>
      <c r="AI993" s="212"/>
      <c r="AJ993" s="4"/>
      <c r="AK993" s="4"/>
      <c r="AL993" s="4"/>
      <c r="AM993" s="4"/>
      <c r="AN993" s="4"/>
      <c r="AO993" s="4"/>
      <c r="AP993" s="4"/>
      <c r="AQ993" s="4"/>
      <c r="AR993" s="4"/>
      <c r="AS993" s="4"/>
    </row>
    <row r="994" spans="1:45" ht="12.75" customHeight="1" x14ac:dyDescent="0.25">
      <c r="A994" s="4"/>
      <c r="B994" s="4"/>
      <c r="C994" s="212"/>
      <c r="D994" s="212"/>
      <c r="E994" s="212"/>
      <c r="F994" s="212"/>
      <c r="G994" s="212"/>
      <c r="H994" s="212"/>
      <c r="I994" s="212"/>
      <c r="J994" s="212"/>
      <c r="K994" s="487"/>
      <c r="L994" s="4"/>
      <c r="M994" s="4"/>
      <c r="N994" s="4"/>
      <c r="O994" s="4"/>
      <c r="P994" s="4"/>
      <c r="Q994" s="212"/>
      <c r="R994" s="395"/>
      <c r="S994" s="4"/>
      <c r="T994" s="4"/>
      <c r="U994" s="212"/>
      <c r="V994" s="212"/>
      <c r="W994" s="212"/>
      <c r="X994" s="4"/>
      <c r="Y994" s="4"/>
      <c r="Z994" s="4"/>
      <c r="AA994" s="4"/>
      <c r="AB994" s="395"/>
      <c r="AC994" s="213"/>
      <c r="AD994" s="395"/>
      <c r="AE994" s="409"/>
      <c r="AF994" s="4"/>
      <c r="AG994" s="4"/>
      <c r="AH994" s="4"/>
      <c r="AI994" s="212"/>
      <c r="AJ994" s="4"/>
      <c r="AK994" s="4"/>
      <c r="AL994" s="4"/>
      <c r="AM994" s="4"/>
      <c r="AN994" s="4"/>
      <c r="AO994" s="4"/>
      <c r="AP994" s="4"/>
      <c r="AQ994" s="4"/>
      <c r="AR994" s="4"/>
      <c r="AS994" s="4"/>
    </row>
    <row r="995" spans="1:45" ht="12.75" customHeight="1" x14ac:dyDescent="0.25">
      <c r="A995" s="4"/>
      <c r="B995" s="4"/>
      <c r="C995" s="212"/>
      <c r="D995" s="212"/>
      <c r="E995" s="212"/>
      <c r="F995" s="212"/>
      <c r="G995" s="212"/>
      <c r="H995" s="212"/>
      <c r="I995" s="212"/>
      <c r="J995" s="212"/>
      <c r="K995" s="487"/>
      <c r="L995" s="4"/>
      <c r="M995" s="4"/>
      <c r="N995" s="4"/>
      <c r="O995" s="4"/>
      <c r="P995" s="4"/>
      <c r="Q995" s="212"/>
      <c r="R995" s="395"/>
      <c r="S995" s="4"/>
      <c r="T995" s="4"/>
      <c r="U995" s="212"/>
      <c r="V995" s="212"/>
      <c r="W995" s="212"/>
      <c r="X995" s="4"/>
      <c r="Y995" s="4"/>
      <c r="Z995" s="4"/>
      <c r="AA995" s="4"/>
      <c r="AB995" s="395"/>
      <c r="AC995" s="213"/>
      <c r="AD995" s="395"/>
      <c r="AE995" s="409"/>
      <c r="AF995" s="4"/>
      <c r="AG995" s="4"/>
      <c r="AH995" s="4"/>
      <c r="AI995" s="212"/>
      <c r="AJ995" s="4"/>
      <c r="AK995" s="4"/>
      <c r="AL995" s="4"/>
      <c r="AM995" s="4"/>
      <c r="AN995" s="4"/>
      <c r="AO995" s="4"/>
      <c r="AP995" s="4"/>
      <c r="AQ995" s="4"/>
      <c r="AR995" s="4"/>
      <c r="AS995" s="4"/>
    </row>
    <row r="996" spans="1:45" ht="12.75" customHeight="1" x14ac:dyDescent="0.25">
      <c r="A996" s="4"/>
      <c r="B996" s="4"/>
      <c r="C996" s="212"/>
      <c r="D996" s="212"/>
      <c r="E996" s="212"/>
      <c r="F996" s="212"/>
      <c r="G996" s="212"/>
      <c r="H996" s="212"/>
      <c r="I996" s="212"/>
      <c r="J996" s="212"/>
      <c r="K996" s="487"/>
      <c r="L996" s="4"/>
      <c r="M996" s="4"/>
      <c r="N996" s="4"/>
      <c r="O996" s="4"/>
      <c r="P996" s="4"/>
      <c r="Q996" s="212"/>
      <c r="R996" s="395"/>
      <c r="S996" s="4"/>
      <c r="T996" s="4"/>
      <c r="U996" s="212"/>
      <c r="V996" s="212"/>
      <c r="W996" s="212"/>
      <c r="X996" s="4"/>
      <c r="Y996" s="4"/>
      <c r="Z996" s="4"/>
      <c r="AA996" s="4"/>
      <c r="AB996" s="395"/>
      <c r="AC996" s="213"/>
      <c r="AD996" s="395"/>
      <c r="AE996" s="409"/>
      <c r="AF996" s="4"/>
      <c r="AG996" s="4"/>
      <c r="AH996" s="4"/>
      <c r="AI996" s="212"/>
      <c r="AJ996" s="4"/>
      <c r="AK996" s="4"/>
      <c r="AL996" s="4"/>
      <c r="AM996" s="4"/>
      <c r="AN996" s="4"/>
      <c r="AO996" s="4"/>
      <c r="AP996" s="4"/>
      <c r="AQ996" s="4"/>
      <c r="AR996" s="4"/>
      <c r="AS996" s="4"/>
    </row>
    <row r="997" spans="1:45" ht="12.75" customHeight="1" x14ac:dyDescent="0.25">
      <c r="A997" s="4"/>
      <c r="B997" s="4"/>
      <c r="C997" s="212"/>
      <c r="D997" s="212"/>
      <c r="E997" s="212"/>
      <c r="F997" s="212"/>
      <c r="G997" s="212"/>
      <c r="H997" s="212"/>
      <c r="I997" s="212"/>
      <c r="J997" s="212"/>
      <c r="K997" s="487"/>
      <c r="L997" s="4"/>
      <c r="M997" s="4"/>
      <c r="N997" s="4"/>
      <c r="O997" s="4"/>
      <c r="P997" s="4"/>
      <c r="Q997" s="212"/>
      <c r="R997" s="395"/>
      <c r="S997" s="4"/>
      <c r="T997" s="4"/>
      <c r="U997" s="212"/>
      <c r="V997" s="212"/>
      <c r="W997" s="212"/>
      <c r="X997" s="4"/>
      <c r="Y997" s="4"/>
      <c r="Z997" s="4"/>
      <c r="AA997" s="4"/>
      <c r="AB997" s="395"/>
      <c r="AC997" s="213"/>
      <c r="AD997" s="395"/>
      <c r="AE997" s="409"/>
      <c r="AF997" s="4"/>
      <c r="AG997" s="4"/>
      <c r="AH997" s="4"/>
      <c r="AI997" s="212"/>
      <c r="AJ997" s="4"/>
      <c r="AK997" s="4"/>
      <c r="AL997" s="4"/>
      <c r="AM997" s="4"/>
      <c r="AN997" s="4"/>
      <c r="AO997" s="4"/>
      <c r="AP997" s="4"/>
      <c r="AQ997" s="4"/>
      <c r="AR997" s="4"/>
      <c r="AS997" s="4"/>
    </row>
    <row r="998" spans="1:45" ht="12.75" customHeight="1" x14ac:dyDescent="0.25">
      <c r="A998" s="4"/>
      <c r="B998" s="4"/>
      <c r="C998" s="212"/>
      <c r="D998" s="212"/>
      <c r="E998" s="212"/>
      <c r="F998" s="212"/>
      <c r="G998" s="212"/>
      <c r="H998" s="212"/>
      <c r="I998" s="212"/>
      <c r="J998" s="212"/>
      <c r="K998" s="487"/>
      <c r="L998" s="4"/>
      <c r="M998" s="4"/>
      <c r="N998" s="4"/>
      <c r="O998" s="4"/>
      <c r="P998" s="4"/>
      <c r="Q998" s="212"/>
      <c r="R998" s="395"/>
      <c r="S998" s="4"/>
      <c r="T998" s="4"/>
      <c r="U998" s="212"/>
      <c r="V998" s="212"/>
      <c r="W998" s="212"/>
      <c r="X998" s="4"/>
      <c r="Y998" s="4"/>
      <c r="Z998" s="4"/>
      <c r="AA998" s="4"/>
      <c r="AB998" s="395"/>
      <c r="AC998" s="213"/>
      <c r="AD998" s="395"/>
      <c r="AE998" s="409"/>
      <c r="AF998" s="4"/>
      <c r="AG998" s="4"/>
      <c r="AH998" s="4"/>
      <c r="AI998" s="212"/>
      <c r="AJ998" s="4"/>
      <c r="AK998" s="4"/>
      <c r="AL998" s="4"/>
      <c r="AM998" s="4"/>
      <c r="AN998" s="4"/>
      <c r="AO998" s="4"/>
      <c r="AP998" s="4"/>
      <c r="AQ998" s="4"/>
      <c r="AR998" s="4"/>
      <c r="AS998" s="4"/>
    </row>
    <row r="999" spans="1:45" ht="12.75" customHeight="1" x14ac:dyDescent="0.25">
      <c r="A999" s="4"/>
      <c r="B999" s="4"/>
      <c r="C999" s="212"/>
      <c r="D999" s="212"/>
      <c r="E999" s="212"/>
      <c r="F999" s="212"/>
      <c r="G999" s="212"/>
      <c r="H999" s="212"/>
      <c r="I999" s="212"/>
      <c r="J999" s="212"/>
      <c r="K999" s="487"/>
      <c r="L999" s="4"/>
      <c r="M999" s="4"/>
      <c r="N999" s="4"/>
      <c r="O999" s="4"/>
      <c r="P999" s="4"/>
      <c r="Q999" s="212"/>
      <c r="R999" s="395"/>
      <c r="S999" s="4"/>
      <c r="T999" s="4"/>
      <c r="U999" s="212"/>
      <c r="V999" s="212"/>
      <c r="W999" s="212"/>
      <c r="X999" s="4"/>
      <c r="Y999" s="4"/>
      <c r="Z999" s="4"/>
      <c r="AA999" s="4"/>
      <c r="AB999" s="395"/>
      <c r="AC999" s="213"/>
      <c r="AD999" s="395"/>
      <c r="AE999" s="409"/>
      <c r="AF999" s="4"/>
      <c r="AG999" s="4"/>
      <c r="AH999" s="4"/>
      <c r="AI999" s="212"/>
      <c r="AJ999" s="4"/>
      <c r="AK999" s="4"/>
      <c r="AL999" s="4"/>
      <c r="AM999" s="4"/>
      <c r="AN999" s="4"/>
      <c r="AO999" s="4"/>
      <c r="AP999" s="4"/>
      <c r="AQ999" s="4"/>
      <c r="AR999" s="4"/>
      <c r="AS999" s="4"/>
    </row>
    <row r="1000" spans="1:45" ht="12.75" customHeight="1" x14ac:dyDescent="0.25">
      <c r="A1000" s="4"/>
      <c r="B1000" s="4"/>
      <c r="C1000" s="212"/>
      <c r="D1000" s="212"/>
      <c r="E1000" s="212"/>
      <c r="F1000" s="212"/>
      <c r="G1000" s="212"/>
      <c r="H1000" s="212"/>
      <c r="I1000" s="212"/>
      <c r="J1000" s="212"/>
      <c r="K1000" s="487"/>
      <c r="L1000" s="4"/>
      <c r="M1000" s="4"/>
      <c r="N1000" s="4"/>
      <c r="O1000" s="4"/>
      <c r="P1000" s="4"/>
      <c r="Q1000" s="212"/>
      <c r="R1000" s="395"/>
      <c r="S1000" s="4"/>
      <c r="T1000" s="4"/>
      <c r="U1000" s="212"/>
      <c r="V1000" s="212"/>
      <c r="W1000" s="212"/>
      <c r="X1000" s="4"/>
      <c r="Y1000" s="4"/>
      <c r="Z1000" s="4"/>
      <c r="AA1000" s="4"/>
      <c r="AB1000" s="395"/>
      <c r="AC1000" s="213"/>
      <c r="AD1000" s="395"/>
      <c r="AE1000" s="409"/>
      <c r="AF1000" s="4"/>
      <c r="AG1000" s="4"/>
      <c r="AH1000" s="4"/>
      <c r="AI1000" s="212"/>
      <c r="AJ1000" s="4"/>
      <c r="AK1000" s="4"/>
      <c r="AL1000" s="4"/>
      <c r="AM1000" s="4"/>
      <c r="AN1000" s="4"/>
      <c r="AO1000" s="4"/>
      <c r="AP1000" s="4"/>
      <c r="AQ1000" s="4"/>
      <c r="AR1000" s="4"/>
      <c r="AS1000" s="4"/>
    </row>
  </sheetData>
  <autoFilter ref="A5:AU5"/>
  <mergeCells count="75">
    <mergeCell ref="AS204:AS207"/>
    <mergeCell ref="AS173:AS174"/>
    <mergeCell ref="AS176:AS179"/>
    <mergeCell ref="AS184:AS189"/>
    <mergeCell ref="AS192:AS198"/>
    <mergeCell ref="AS200:AS202"/>
    <mergeCell ref="AS147:AS152"/>
    <mergeCell ref="AS154:AS156"/>
    <mergeCell ref="AS161:AS164"/>
    <mergeCell ref="AS165:AS168"/>
    <mergeCell ref="AS170:AS171"/>
    <mergeCell ref="AS121:AS122"/>
    <mergeCell ref="AS126:AS129"/>
    <mergeCell ref="AS131:AS134"/>
    <mergeCell ref="AS136:AS137"/>
    <mergeCell ref="AS141:AS145"/>
    <mergeCell ref="AS103:AS105"/>
    <mergeCell ref="AS108:AS112"/>
    <mergeCell ref="AS113:AS114"/>
    <mergeCell ref="AS115:AS116"/>
    <mergeCell ref="AS118:AS119"/>
    <mergeCell ref="AS77:AS84"/>
    <mergeCell ref="AS86:AS89"/>
    <mergeCell ref="AS91:AS99"/>
    <mergeCell ref="AS38:AS39"/>
    <mergeCell ref="AS41:AS49"/>
    <mergeCell ref="AS52:AS54"/>
    <mergeCell ref="AS56:AS58"/>
    <mergeCell ref="AS60:AS63"/>
    <mergeCell ref="AS67:AS70"/>
    <mergeCell ref="AS72:AS75"/>
    <mergeCell ref="AS9:AS15"/>
    <mergeCell ref="AS17:AS19"/>
    <mergeCell ref="AS21:AS27"/>
    <mergeCell ref="AS29:AS31"/>
    <mergeCell ref="AS32:AS33"/>
    <mergeCell ref="A1:AS1"/>
    <mergeCell ref="A2:AS2"/>
    <mergeCell ref="B3:Y3"/>
    <mergeCell ref="AS3:AS5"/>
    <mergeCell ref="C4:D4"/>
    <mergeCell ref="E4:F4"/>
    <mergeCell ref="I4:J4"/>
    <mergeCell ref="Z3:AL3"/>
    <mergeCell ref="AA4:AB4"/>
    <mergeCell ref="G4:H4"/>
    <mergeCell ref="A238:AL238"/>
    <mergeCell ref="A227:B227"/>
    <mergeCell ref="Z227:AL227"/>
    <mergeCell ref="A228:B228"/>
    <mergeCell ref="Z228:AL228"/>
    <mergeCell ref="A229:B229"/>
    <mergeCell ref="Z229:AL229"/>
    <mergeCell ref="Z230:AL230"/>
    <mergeCell ref="A235:B235"/>
    <mergeCell ref="A236:B236"/>
    <mergeCell ref="A237:B237"/>
    <mergeCell ref="Z231:AL231"/>
    <mergeCell ref="Z232:AL232"/>
    <mergeCell ref="Z233:AL233"/>
    <mergeCell ref="Z234:AL234"/>
    <mergeCell ref="Z235:AL235"/>
    <mergeCell ref="Z236:AL236"/>
    <mergeCell ref="Z237:AL237"/>
    <mergeCell ref="A230:B230"/>
    <mergeCell ref="A231:B231"/>
    <mergeCell ref="A232:B232"/>
    <mergeCell ref="A233:B233"/>
    <mergeCell ref="A234:B234"/>
    <mergeCell ref="Z226:AL226"/>
    <mergeCell ref="AS210:AS214"/>
    <mergeCell ref="AS218:AS219"/>
    <mergeCell ref="A221:B221"/>
    <mergeCell ref="A222:AM222"/>
    <mergeCell ref="A226:B226"/>
  </mergeCells>
  <printOptions horizontalCentered="1" verticalCentered="1"/>
  <pageMargins left="0" right="0" top="0.98425196850393704" bottom="0.98425196850393704" header="0" footer="0"/>
  <pageSetup paperSize="5" scale="27" orientation="landscape" r:id="rId1"/>
  <rowBreaks count="2" manualBreakCount="2">
    <brk id="57" max="43" man="1"/>
    <brk id="75" max="43" man="1"/>
  </rowBreaks>
  <ignoredErrors>
    <ignoredError sqref="J8 J107 J125" formulaRange="1"/>
    <ignoredError sqref="J55" formula="1"/>
    <ignoredError sqref="AC67 AE67"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40"/>
  <sheetViews>
    <sheetView topLeftCell="H1" workbookViewId="0">
      <pane xSplit="1" ySplit="3" topLeftCell="X183" activePane="bottomRight" state="frozen"/>
      <selection activeCell="H1" sqref="H1"/>
      <selection pane="topRight" activeCell="I1" sqref="I1"/>
      <selection pane="bottomLeft" activeCell="H4" sqref="H4"/>
      <selection pane="bottomRight" activeCell="Z227" sqref="Z227"/>
    </sheetView>
  </sheetViews>
  <sheetFormatPr baseColWidth="10" defaultColWidth="14.42578125" defaultRowHeight="15" x14ac:dyDescent="0.25"/>
  <cols>
    <col min="1" max="1" width="15" hidden="1" customWidth="1"/>
    <col min="2" max="2" width="13" hidden="1" customWidth="1"/>
    <col min="3" max="3" width="13.28515625" hidden="1" customWidth="1"/>
    <col min="4" max="4" width="11.7109375" hidden="1" customWidth="1"/>
    <col min="5" max="6" width="5.42578125" hidden="1" customWidth="1"/>
    <col min="7" max="7" width="14.85546875" hidden="1" customWidth="1"/>
    <col min="8" max="8" width="63" customWidth="1"/>
    <col min="9" max="9" width="18.140625" style="628" customWidth="1"/>
    <col min="10" max="10" width="17.5703125" customWidth="1"/>
    <col min="11" max="11" width="16.42578125" customWidth="1"/>
    <col min="12" max="12" width="16.140625" customWidth="1"/>
    <col min="13" max="13" width="21.5703125" customWidth="1"/>
    <col min="14" max="14" width="22.28515625" customWidth="1"/>
    <col min="15" max="15" width="21.85546875" customWidth="1"/>
    <col min="16" max="16" width="19.28515625" customWidth="1"/>
    <col min="17" max="17" width="18.42578125" customWidth="1"/>
    <col min="18" max="18" width="17.42578125" customWidth="1"/>
    <col min="19" max="19" width="17.140625" customWidth="1"/>
    <col min="20" max="20" width="13.42578125" customWidth="1"/>
    <col min="21" max="21" width="18.28515625" customWidth="1"/>
    <col min="22" max="22" width="21.28515625" customWidth="1"/>
    <col min="23" max="23" width="20.7109375" customWidth="1"/>
    <col min="24" max="24" width="20" customWidth="1"/>
    <col min="25" max="26" width="18.140625" customWidth="1"/>
    <col min="27" max="27" width="16.42578125" customWidth="1"/>
    <col min="28" max="28" width="15.7109375" customWidth="1"/>
    <col min="29" max="29" width="29.7109375" hidden="1" customWidth="1"/>
    <col min="30" max="30" width="17.85546875" bestFit="1" customWidth="1"/>
    <col min="31" max="31" width="19.28515625" bestFit="1" customWidth="1"/>
  </cols>
  <sheetData>
    <row r="1" spans="1:31" ht="15.75" thickBot="1" x14ac:dyDescent="0.3"/>
    <row r="2" spans="1:31" ht="30.75" customHeight="1" thickTop="1" thickBot="1" x14ac:dyDescent="0.3">
      <c r="A2" s="885" t="s">
        <v>741</v>
      </c>
      <c r="B2" s="885" t="s">
        <v>742</v>
      </c>
      <c r="C2" s="887" t="s">
        <v>743</v>
      </c>
      <c r="D2" s="885" t="s">
        <v>744</v>
      </c>
      <c r="E2" s="885" t="s">
        <v>745</v>
      </c>
      <c r="F2" s="885" t="s">
        <v>746</v>
      </c>
      <c r="G2" s="885" t="s">
        <v>747</v>
      </c>
      <c r="H2" s="887" t="s">
        <v>748</v>
      </c>
      <c r="I2" s="889" t="s">
        <v>749</v>
      </c>
      <c r="J2" s="890"/>
      <c r="K2" s="890"/>
      <c r="L2" s="891"/>
      <c r="M2" s="889" t="s">
        <v>750</v>
      </c>
      <c r="N2" s="890"/>
      <c r="O2" s="890"/>
      <c r="P2" s="891"/>
      <c r="Q2" s="889" t="s">
        <v>751</v>
      </c>
      <c r="R2" s="890"/>
      <c r="S2" s="890"/>
      <c r="T2" s="891"/>
      <c r="U2" s="889" t="s">
        <v>752</v>
      </c>
      <c r="V2" s="890"/>
      <c r="W2" s="890"/>
      <c r="X2" s="891"/>
      <c r="Y2" s="889" t="s">
        <v>753</v>
      </c>
      <c r="Z2" s="890"/>
      <c r="AA2" s="890"/>
      <c r="AB2" s="891"/>
      <c r="AC2" s="629" t="s">
        <v>754</v>
      </c>
    </row>
    <row r="3" spans="1:31" ht="24" thickTop="1" thickBot="1" x14ac:dyDescent="0.3">
      <c r="A3" s="886"/>
      <c r="B3" s="886"/>
      <c r="C3" s="888"/>
      <c r="D3" s="886"/>
      <c r="E3" s="886"/>
      <c r="F3" s="886"/>
      <c r="G3" s="886"/>
      <c r="H3" s="888"/>
      <c r="I3" s="630" t="s">
        <v>755</v>
      </c>
      <c r="J3" s="630" t="s">
        <v>756</v>
      </c>
      <c r="K3" s="630" t="s">
        <v>757</v>
      </c>
      <c r="L3" s="630" t="s">
        <v>758</v>
      </c>
      <c r="M3" s="630" t="s">
        <v>755</v>
      </c>
      <c r="N3" s="630" t="s">
        <v>756</v>
      </c>
      <c r="O3" s="630" t="s">
        <v>757</v>
      </c>
      <c r="P3" s="630" t="s">
        <v>758</v>
      </c>
      <c r="Q3" s="630" t="s">
        <v>755</v>
      </c>
      <c r="R3" s="630" t="s">
        <v>756</v>
      </c>
      <c r="S3" s="630" t="s">
        <v>757</v>
      </c>
      <c r="T3" s="630" t="s">
        <v>758</v>
      </c>
      <c r="U3" s="630" t="s">
        <v>755</v>
      </c>
      <c r="V3" s="630" t="s">
        <v>756</v>
      </c>
      <c r="W3" s="630" t="s">
        <v>757</v>
      </c>
      <c r="X3" s="630" t="s">
        <v>758</v>
      </c>
      <c r="Y3" s="630" t="s">
        <v>755</v>
      </c>
      <c r="Z3" s="630" t="s">
        <v>756</v>
      </c>
      <c r="AA3" s="630" t="s">
        <v>757</v>
      </c>
      <c r="AB3" s="630" t="s">
        <v>759</v>
      </c>
      <c r="AC3" s="630"/>
    </row>
    <row r="4" spans="1:31" ht="16.5" thickTop="1" thickBot="1" x14ac:dyDescent="0.3">
      <c r="A4" s="631" t="s">
        <v>760</v>
      </c>
      <c r="B4" s="631" t="s">
        <v>761</v>
      </c>
      <c r="C4" s="631"/>
      <c r="D4" s="631"/>
      <c r="E4" s="631"/>
      <c r="F4" s="631"/>
      <c r="G4" s="631"/>
      <c r="H4" s="632" t="s">
        <v>762</v>
      </c>
      <c r="I4" s="633">
        <f>+I5+I6+I9+I24</f>
        <v>6865971542</v>
      </c>
      <c r="J4" s="634">
        <f>+J5+J6+J9+J24</f>
        <v>6084622289</v>
      </c>
      <c r="K4" s="634">
        <f t="shared" ref="K4:L4" si="0">+K5+K6+K9+K24</f>
        <v>5886967805</v>
      </c>
      <c r="L4" s="634">
        <f t="shared" si="0"/>
        <v>5597668134</v>
      </c>
      <c r="M4" s="635">
        <f>+M5+M6+M9+M24</f>
        <v>3047844000</v>
      </c>
      <c r="N4" s="635">
        <f>+N5+N6+N9+N24</f>
        <v>2928744383</v>
      </c>
      <c r="O4" s="635">
        <f>+O5+O6+O9+O24</f>
        <v>2928744383</v>
      </c>
      <c r="P4" s="635">
        <f>+P5+P6+P9+P24</f>
        <v>2928744383</v>
      </c>
      <c r="Q4" s="635">
        <f>+Q5+Q6+Q9+Q24</f>
        <v>190332268</v>
      </c>
      <c r="R4" s="635">
        <f t="shared" ref="R4:T4" si="1">+R5+R6+R9+R24</f>
        <v>165171837</v>
      </c>
      <c r="S4" s="635">
        <f t="shared" si="1"/>
        <v>165171837</v>
      </c>
      <c r="T4" s="635">
        <f t="shared" si="1"/>
        <v>165171837</v>
      </c>
      <c r="U4" s="635">
        <f>+U5+U6+U9+U24</f>
        <v>0</v>
      </c>
      <c r="V4" s="634">
        <v>0</v>
      </c>
      <c r="W4" s="634">
        <v>0</v>
      </c>
      <c r="X4" s="634">
        <v>0</v>
      </c>
      <c r="Y4" s="834">
        <f>I4+M4+Q4+U4</f>
        <v>10104147810</v>
      </c>
      <c r="Z4" s="634">
        <f>J4+N4+R4+V4</f>
        <v>9178538509</v>
      </c>
      <c r="AA4" s="634">
        <f t="shared" ref="AA4" si="2">K4+O4+S4+W4</f>
        <v>8980884025</v>
      </c>
      <c r="AB4" s="634">
        <f>L4+P4+T4+X4</f>
        <v>8691584354</v>
      </c>
      <c r="AC4" s="636"/>
      <c r="AD4" s="775"/>
      <c r="AE4" s="833"/>
    </row>
    <row r="5" spans="1:31" ht="16.5" thickTop="1" thickBot="1" x14ac:dyDescent="0.3">
      <c r="A5" s="637" t="s">
        <v>760</v>
      </c>
      <c r="B5" s="637" t="s">
        <v>761</v>
      </c>
      <c r="C5" s="637" t="s">
        <v>761</v>
      </c>
      <c r="D5" s="637"/>
      <c r="E5" s="637"/>
      <c r="F5" s="637"/>
      <c r="G5" s="637"/>
      <c r="H5" s="638" t="s">
        <v>763</v>
      </c>
      <c r="I5" s="639">
        <f>1024000000+30000000+15000000+27000000+43000000+44000000+110000000+70000000+246000000+190000000+160000000+90000000+40000000+66000000+50000000+60000000+80000000+36000000+164000000+140000000</f>
        <v>2685000000</v>
      </c>
      <c r="J5" s="639">
        <f>978488895+14421838+24331397+41965076+24915098+64177592+62695591+240262300+136824550+120860842+86464576+16906360+64364832+31259388+18292037+67693196+34957223+156354274+117853770</f>
        <v>2303088835</v>
      </c>
      <c r="K5" s="639">
        <f>978488895+14421838+24331397+41965076+24915098+64177592+62695591+240262300+136824550+120860842+86464576+16760200+64364832+31259388+18292037+67693196+34957223+156354274+117853770</f>
        <v>2302942675</v>
      </c>
      <c r="L5" s="639">
        <f>978488895+14421838+24331397+41965076+24915098+64177592+62695591+240262300+136824550+120860842+86464576+16760200+64364832+31259388+18292037+67693196+34957223+156354274+117853770</f>
        <v>2302942675</v>
      </c>
      <c r="M5" s="640">
        <f>1629164000+60000000+10000000+10000000+90000000+70000000+200000000+80000000+115000000+115000000+168000000+46000000+29180000+35000000+35000000+160000000+10000000+95000000+36000000</f>
        <v>2993344000</v>
      </c>
      <c r="N5" s="639">
        <f>1590619218+33389713+10000000+10000000+88277626+68969577+200000000+75058222+114876300+114912400+168000000+45431600+29174600+34573700+34715800+115862479+9383148+95000000+36000000</f>
        <v>2874244383</v>
      </c>
      <c r="O5" s="639">
        <f t="shared" ref="O5:P5" si="3">1590619218+33389713+10000000+10000000+88277626+68969577+200000000+75058222+114876300+114912400+168000000+45431600+29174600+34573700+34715800+115862479+9383148+95000000+36000000</f>
        <v>2874244383</v>
      </c>
      <c r="P5" s="639">
        <f t="shared" si="3"/>
        <v>2874244383</v>
      </c>
      <c r="Q5" s="640">
        <f>150033684+5143749</f>
        <v>155177433</v>
      </c>
      <c r="R5" s="639">
        <f>150033684</f>
        <v>150033684</v>
      </c>
      <c r="S5" s="639">
        <f>150033684</f>
        <v>150033684</v>
      </c>
      <c r="T5" s="639">
        <f>150033684</f>
        <v>150033684</v>
      </c>
      <c r="U5" s="641">
        <f t="shared" ref="U5:X5" si="4">+U6</f>
        <v>0</v>
      </c>
      <c r="V5" s="639">
        <f t="shared" si="4"/>
        <v>0</v>
      </c>
      <c r="W5" s="639">
        <f t="shared" si="4"/>
        <v>0</v>
      </c>
      <c r="X5" s="639">
        <f t="shared" si="4"/>
        <v>0</v>
      </c>
      <c r="Y5" s="639">
        <f>I5+M5+Q5+U6</f>
        <v>5833521433</v>
      </c>
      <c r="Z5" s="639">
        <f>J5+N5+R5+V6</f>
        <v>5327366902</v>
      </c>
      <c r="AA5" s="639">
        <f t="shared" ref="AA5:AB5" si="5">K5+O5+S5+W6</f>
        <v>5327220742</v>
      </c>
      <c r="AB5" s="639">
        <f t="shared" si="5"/>
        <v>5327220742</v>
      </c>
      <c r="AC5" s="636"/>
    </row>
    <row r="6" spans="1:31" ht="16.5" thickTop="1" thickBot="1" x14ac:dyDescent="0.3">
      <c r="A6" s="642">
        <v>2</v>
      </c>
      <c r="B6" s="637" t="s">
        <v>761</v>
      </c>
      <c r="C6" s="637" t="s">
        <v>764</v>
      </c>
      <c r="D6" s="637"/>
      <c r="E6" s="637"/>
      <c r="F6" s="637"/>
      <c r="G6" s="637"/>
      <c r="H6" s="638" t="s">
        <v>765</v>
      </c>
      <c r="I6" s="639">
        <f>+I7+I8</f>
        <v>2906456226</v>
      </c>
      <c r="J6" s="639">
        <f t="shared" ref="J6:AB6" si="6">+J7+J8</f>
        <v>2592071435</v>
      </c>
      <c r="K6" s="639">
        <f t="shared" si="6"/>
        <v>2394563111</v>
      </c>
      <c r="L6" s="639">
        <f t="shared" si="6"/>
        <v>2105263440</v>
      </c>
      <c r="M6" s="641">
        <f t="shared" si="6"/>
        <v>47500000</v>
      </c>
      <c r="N6" s="639">
        <f t="shared" si="6"/>
        <v>47500000</v>
      </c>
      <c r="O6" s="639">
        <f t="shared" si="6"/>
        <v>47500000</v>
      </c>
      <c r="P6" s="639">
        <f t="shared" si="6"/>
        <v>47500000</v>
      </c>
      <c r="Q6" s="641">
        <f t="shared" si="6"/>
        <v>1538235</v>
      </c>
      <c r="R6" s="639">
        <f>+R7+R8</f>
        <v>1521553</v>
      </c>
      <c r="S6" s="639">
        <f t="shared" si="6"/>
        <v>1521553</v>
      </c>
      <c r="T6" s="639">
        <f t="shared" si="6"/>
        <v>1521553</v>
      </c>
      <c r="U6" s="641">
        <f t="shared" si="6"/>
        <v>0</v>
      </c>
      <c r="V6" s="639">
        <f t="shared" si="6"/>
        <v>0</v>
      </c>
      <c r="W6" s="639">
        <f t="shared" si="6"/>
        <v>0</v>
      </c>
      <c r="X6" s="639">
        <f t="shared" si="6"/>
        <v>0</v>
      </c>
      <c r="Y6" s="639">
        <f t="shared" si="6"/>
        <v>2955494461</v>
      </c>
      <c r="Z6" s="639">
        <f t="shared" si="6"/>
        <v>2641092988</v>
      </c>
      <c r="AA6" s="639">
        <f t="shared" si="6"/>
        <v>2443584664</v>
      </c>
      <c r="AB6" s="643">
        <f t="shared" si="6"/>
        <v>2154284993</v>
      </c>
      <c r="AC6" s="636"/>
    </row>
    <row r="7" spans="1:31" ht="16.5" thickTop="1" thickBot="1" x14ac:dyDescent="0.3">
      <c r="A7" s="644">
        <v>2</v>
      </c>
      <c r="B7" s="645" t="s">
        <v>761</v>
      </c>
      <c r="C7" s="645" t="s">
        <v>764</v>
      </c>
      <c r="D7" s="645" t="s">
        <v>761</v>
      </c>
      <c r="E7" s="646"/>
      <c r="F7" s="646"/>
      <c r="G7" s="646"/>
      <c r="H7" s="647" t="s">
        <v>766</v>
      </c>
      <c r="I7" s="648"/>
      <c r="J7" s="649"/>
      <c r="K7" s="649"/>
      <c r="L7" s="649"/>
      <c r="M7" s="649"/>
      <c r="N7" s="649"/>
      <c r="O7" s="649"/>
      <c r="P7" s="649"/>
      <c r="Q7" s="649"/>
      <c r="R7" s="649"/>
      <c r="S7" s="649"/>
      <c r="T7" s="649"/>
      <c r="U7" s="649"/>
      <c r="V7" s="649"/>
      <c r="W7" s="649"/>
      <c r="X7" s="649"/>
      <c r="Y7" s="649">
        <f t="shared" ref="Y7:AB22" si="7">+I7+M7+Q7+U7</f>
        <v>0</v>
      </c>
      <c r="Z7" s="649">
        <f t="shared" si="7"/>
        <v>0</v>
      </c>
      <c r="AA7" s="649">
        <f t="shared" si="7"/>
        <v>0</v>
      </c>
      <c r="AB7" s="306">
        <f t="shared" si="7"/>
        <v>0</v>
      </c>
      <c r="AC7" s="636"/>
    </row>
    <row r="8" spans="1:31" ht="16.5" thickTop="1" thickBot="1" x14ac:dyDescent="0.3">
      <c r="A8" s="644">
        <v>2</v>
      </c>
      <c r="B8" s="645" t="s">
        <v>761</v>
      </c>
      <c r="C8" s="645" t="s">
        <v>764</v>
      </c>
      <c r="D8" s="645" t="s">
        <v>761</v>
      </c>
      <c r="E8" s="646"/>
      <c r="F8" s="646"/>
      <c r="G8" s="646"/>
      <c r="H8" s="647" t="s">
        <v>767</v>
      </c>
      <c r="I8" s="648">
        <f>100000000+87194639+30000000+18000000+25000000+210000000+292835993+300000000+282164007+10000000+308000000+2000000+40000000+420000000+34504730+143056857+110000000+20000000+80000000+270000000+105000000+8000000+5000000+5700000</f>
        <v>2906456226</v>
      </c>
      <c r="J8" s="640">
        <f>35706613+85433250+1500000+9174686+25000000+204332296+278963059+273739645+259201147+3537642+304180714+565500+27384916+419999991+34504729+143056857+105458452+17000000+70240207+186204275+101362556+5524900</f>
        <v>2592071435</v>
      </c>
      <c r="K8" s="640">
        <f>9193940+85433250+1500000+9174686+15000000+179798535+173411601+273739645+259201147+3537642+304180714+390600+25278384+391370991+34504729+143056857+105458452+17000000+70240207+186204275+101362556+5524900</f>
        <v>2394563111</v>
      </c>
      <c r="L8" s="640">
        <f>85433250+1500000+7787015+15000000+158700945+163379901+259456267+259201147+3537642+119238793+282400+21071188+391370991+34504729+143056857+105458452+17000000+70240207+142156200+101362556+5524900</f>
        <v>2105263440</v>
      </c>
      <c r="M8" s="640">
        <f>47500000</f>
        <v>47500000</v>
      </c>
      <c r="N8" s="640">
        <v>47500000</v>
      </c>
      <c r="O8" s="640">
        <v>47500000</v>
      </c>
      <c r="P8" s="640">
        <v>47500000</v>
      </c>
      <c r="Q8" s="640">
        <v>1538235</v>
      </c>
      <c r="R8" s="640">
        <v>1521553</v>
      </c>
      <c r="S8" s="640">
        <f>1521553</f>
        <v>1521553</v>
      </c>
      <c r="T8" s="640">
        <f>1521553</f>
        <v>1521553</v>
      </c>
      <c r="U8" s="649"/>
      <c r="V8" s="649"/>
      <c r="W8" s="649"/>
      <c r="X8" s="649"/>
      <c r="Y8" s="650">
        <f t="shared" si="7"/>
        <v>2955494461</v>
      </c>
      <c r="Z8" s="650">
        <f t="shared" si="7"/>
        <v>2641092988</v>
      </c>
      <c r="AA8" s="650">
        <f t="shared" si="7"/>
        <v>2443584664</v>
      </c>
      <c r="AB8" s="651">
        <f t="shared" si="7"/>
        <v>2154284993</v>
      </c>
      <c r="AC8" s="636"/>
    </row>
    <row r="9" spans="1:31" s="654" customFormat="1" ht="16.5" thickTop="1" thickBot="1" x14ac:dyDescent="0.3">
      <c r="A9" s="642">
        <v>2</v>
      </c>
      <c r="B9" s="637" t="s">
        <v>761</v>
      </c>
      <c r="C9" s="637" t="s">
        <v>768</v>
      </c>
      <c r="D9" s="637"/>
      <c r="E9" s="637"/>
      <c r="F9" s="637"/>
      <c r="G9" s="637"/>
      <c r="H9" s="638" t="s">
        <v>769</v>
      </c>
      <c r="I9" s="633">
        <f>+I10+I17+I21</f>
        <v>1146015316</v>
      </c>
      <c r="J9" s="639">
        <f>+J10+J17+J21</f>
        <v>1075219997</v>
      </c>
      <c r="K9" s="639">
        <f>+K10+K17+K21</f>
        <v>1075219997</v>
      </c>
      <c r="L9" s="639">
        <f t="shared" ref="L9:AB9" si="8">+L10+L17+L21</f>
        <v>1075219997</v>
      </c>
      <c r="M9" s="639">
        <f>+M10+M17+M21</f>
        <v>0</v>
      </c>
      <c r="N9" s="639">
        <f t="shared" si="8"/>
        <v>0</v>
      </c>
      <c r="O9" s="639">
        <f t="shared" si="8"/>
        <v>0</v>
      </c>
      <c r="P9" s="639">
        <f t="shared" si="8"/>
        <v>0</v>
      </c>
      <c r="Q9" s="639">
        <f t="shared" si="8"/>
        <v>0</v>
      </c>
      <c r="R9" s="639">
        <f>+R10+R17+R21</f>
        <v>0</v>
      </c>
      <c r="S9" s="639">
        <f t="shared" si="8"/>
        <v>0</v>
      </c>
      <c r="T9" s="639">
        <f t="shared" si="8"/>
        <v>0</v>
      </c>
      <c r="U9" s="639">
        <f t="shared" si="8"/>
        <v>0</v>
      </c>
      <c r="V9" s="639">
        <f t="shared" si="8"/>
        <v>0</v>
      </c>
      <c r="W9" s="639">
        <f t="shared" si="8"/>
        <v>0</v>
      </c>
      <c r="X9" s="639">
        <f t="shared" si="8"/>
        <v>0</v>
      </c>
      <c r="Y9" s="652">
        <f t="shared" si="8"/>
        <v>1146015316</v>
      </c>
      <c r="Z9" s="652">
        <f t="shared" si="8"/>
        <v>1075219997</v>
      </c>
      <c r="AA9" s="652">
        <f t="shared" si="8"/>
        <v>1075219997</v>
      </c>
      <c r="AB9" s="653">
        <f t="shared" si="8"/>
        <v>1075219997</v>
      </c>
      <c r="AC9" s="636"/>
    </row>
    <row r="10" spans="1:31" s="654" customFormat="1" ht="16.5" thickTop="1" thickBot="1" x14ac:dyDescent="0.3">
      <c r="A10" s="655">
        <v>2</v>
      </c>
      <c r="B10" s="656" t="s">
        <v>761</v>
      </c>
      <c r="C10" s="656" t="s">
        <v>768</v>
      </c>
      <c r="D10" s="656" t="s">
        <v>761</v>
      </c>
      <c r="E10" s="656"/>
      <c r="F10" s="656"/>
      <c r="G10" s="656"/>
      <c r="H10" s="657" t="s">
        <v>770</v>
      </c>
      <c r="I10" s="633">
        <f>+I11+I15</f>
        <v>1126015316</v>
      </c>
      <c r="J10" s="658">
        <f t="shared" ref="J10:X10" si="9">+J11+J15</f>
        <v>1070619997</v>
      </c>
      <c r="K10" s="658">
        <f t="shared" si="9"/>
        <v>1070619997</v>
      </c>
      <c r="L10" s="658">
        <f t="shared" si="9"/>
        <v>1070619997</v>
      </c>
      <c r="M10" s="658">
        <f t="shared" si="9"/>
        <v>0</v>
      </c>
      <c r="N10" s="658">
        <f t="shared" si="9"/>
        <v>0</v>
      </c>
      <c r="O10" s="658">
        <f t="shared" si="9"/>
        <v>0</v>
      </c>
      <c r="P10" s="658">
        <f t="shared" si="9"/>
        <v>0</v>
      </c>
      <c r="Q10" s="658">
        <f t="shared" si="9"/>
        <v>0</v>
      </c>
      <c r="R10" s="658">
        <f t="shared" si="9"/>
        <v>0</v>
      </c>
      <c r="S10" s="658">
        <f t="shared" si="9"/>
        <v>0</v>
      </c>
      <c r="T10" s="658">
        <f t="shared" si="9"/>
        <v>0</v>
      </c>
      <c r="U10" s="658">
        <f t="shared" si="9"/>
        <v>0</v>
      </c>
      <c r="V10" s="658">
        <f t="shared" si="9"/>
        <v>0</v>
      </c>
      <c r="W10" s="658">
        <f t="shared" si="9"/>
        <v>0</v>
      </c>
      <c r="X10" s="658">
        <f t="shared" si="9"/>
        <v>0</v>
      </c>
      <c r="Y10" s="659">
        <f t="shared" si="7"/>
        <v>1126015316</v>
      </c>
      <c r="Z10" s="659">
        <f t="shared" si="7"/>
        <v>1070619997</v>
      </c>
      <c r="AA10" s="659">
        <f t="shared" si="7"/>
        <v>1070619997</v>
      </c>
      <c r="AB10" s="660">
        <f t="shared" si="7"/>
        <v>1070619997</v>
      </c>
      <c r="AC10" s="636"/>
    </row>
    <row r="11" spans="1:31" s="664" customFormat="1" ht="16.5" thickTop="1" thickBot="1" x14ac:dyDescent="0.3">
      <c r="A11" s="644"/>
      <c r="B11" s="645" t="s">
        <v>761</v>
      </c>
      <c r="C11" s="645" t="s">
        <v>768</v>
      </c>
      <c r="D11" s="645" t="s">
        <v>761</v>
      </c>
      <c r="E11" s="645" t="s">
        <v>761</v>
      </c>
      <c r="F11" s="645"/>
      <c r="G11" s="645"/>
      <c r="H11" s="647" t="s">
        <v>771</v>
      </c>
      <c r="I11" s="648">
        <f>+I12</f>
        <v>1126015316</v>
      </c>
      <c r="J11" s="640">
        <f>+J12</f>
        <v>1070619997</v>
      </c>
      <c r="K11" s="640">
        <f t="shared" ref="K11:X11" si="10">+K12</f>
        <v>1070619997</v>
      </c>
      <c r="L11" s="640">
        <f t="shared" si="10"/>
        <v>1070619997</v>
      </c>
      <c r="M11" s="661">
        <f t="shared" si="10"/>
        <v>0</v>
      </c>
      <c r="N11" s="661">
        <f t="shared" si="10"/>
        <v>0</v>
      </c>
      <c r="O11" s="661">
        <f t="shared" si="10"/>
        <v>0</v>
      </c>
      <c r="P11" s="661">
        <f t="shared" si="10"/>
        <v>0</v>
      </c>
      <c r="Q11" s="661">
        <f t="shared" si="10"/>
        <v>0</v>
      </c>
      <c r="R11" s="661">
        <f t="shared" si="10"/>
        <v>0</v>
      </c>
      <c r="S11" s="661">
        <f t="shared" si="10"/>
        <v>0</v>
      </c>
      <c r="T11" s="661">
        <f t="shared" si="10"/>
        <v>0</v>
      </c>
      <c r="U11" s="661">
        <f t="shared" si="10"/>
        <v>0</v>
      </c>
      <c r="V11" s="661">
        <f t="shared" si="10"/>
        <v>0</v>
      </c>
      <c r="W11" s="661">
        <f t="shared" si="10"/>
        <v>0</v>
      </c>
      <c r="X11" s="661">
        <f t="shared" si="10"/>
        <v>0</v>
      </c>
      <c r="Y11" s="832">
        <f t="shared" si="7"/>
        <v>1126015316</v>
      </c>
      <c r="Z11" s="662">
        <f t="shared" si="7"/>
        <v>1070619997</v>
      </c>
      <c r="AA11" s="662">
        <f t="shared" si="7"/>
        <v>1070619997</v>
      </c>
      <c r="AB11" s="663">
        <f t="shared" si="7"/>
        <v>1070619997</v>
      </c>
      <c r="AC11" s="636"/>
      <c r="AD11" s="830"/>
    </row>
    <row r="12" spans="1:31" ht="16.5" thickTop="1" thickBot="1" x14ac:dyDescent="0.3">
      <c r="A12" s="644">
        <v>2</v>
      </c>
      <c r="B12" s="645" t="s">
        <v>761</v>
      </c>
      <c r="C12" s="645" t="s">
        <v>768</v>
      </c>
      <c r="D12" s="645" t="s">
        <v>761</v>
      </c>
      <c r="E12" s="645" t="s">
        <v>761</v>
      </c>
      <c r="F12" s="645" t="s">
        <v>761</v>
      </c>
      <c r="G12" s="646"/>
      <c r="H12" s="647" t="s">
        <v>772</v>
      </c>
      <c r="I12" s="648">
        <f>1013015316+113000000</f>
        <v>1126015316</v>
      </c>
      <c r="J12" s="640">
        <f>957619997+113000000</f>
        <v>1070619997</v>
      </c>
      <c r="K12" s="640">
        <f>957619997+113000000</f>
        <v>1070619997</v>
      </c>
      <c r="L12" s="640">
        <f>957619997+113000000</f>
        <v>1070619997</v>
      </c>
      <c r="M12" s="649">
        <f t="shared" ref="M12:X12" si="11">+M13+M14</f>
        <v>0</v>
      </c>
      <c r="N12" s="649">
        <f t="shared" si="11"/>
        <v>0</v>
      </c>
      <c r="O12" s="649">
        <f t="shared" si="11"/>
        <v>0</v>
      </c>
      <c r="P12" s="649">
        <f t="shared" si="11"/>
        <v>0</v>
      </c>
      <c r="Q12" s="649">
        <f>+Q13+Q14</f>
        <v>0</v>
      </c>
      <c r="R12" s="649">
        <f t="shared" si="11"/>
        <v>0</v>
      </c>
      <c r="S12" s="649">
        <f t="shared" si="11"/>
        <v>0</v>
      </c>
      <c r="T12" s="649">
        <f t="shared" si="11"/>
        <v>0</v>
      </c>
      <c r="U12" s="649">
        <f t="shared" si="11"/>
        <v>0</v>
      </c>
      <c r="V12" s="649">
        <f t="shared" si="11"/>
        <v>0</v>
      </c>
      <c r="W12" s="649">
        <f t="shared" si="11"/>
        <v>0</v>
      </c>
      <c r="X12" s="649">
        <f t="shared" si="11"/>
        <v>0</v>
      </c>
      <c r="Y12" s="650">
        <f t="shared" si="7"/>
        <v>1126015316</v>
      </c>
      <c r="Z12" s="650">
        <f t="shared" si="7"/>
        <v>1070619997</v>
      </c>
      <c r="AA12" s="650">
        <f t="shared" si="7"/>
        <v>1070619997</v>
      </c>
      <c r="AB12" s="651">
        <f t="shared" si="7"/>
        <v>1070619997</v>
      </c>
      <c r="AC12" s="636"/>
    </row>
    <row r="13" spans="1:31" ht="16.5" thickTop="1" thickBot="1" x14ac:dyDescent="0.3">
      <c r="A13" s="644">
        <v>2</v>
      </c>
      <c r="B13" s="645" t="s">
        <v>761</v>
      </c>
      <c r="C13" s="645" t="s">
        <v>768</v>
      </c>
      <c r="D13" s="645" t="s">
        <v>761</v>
      </c>
      <c r="E13" s="645" t="s">
        <v>761</v>
      </c>
      <c r="F13" s="645" t="s">
        <v>761</v>
      </c>
      <c r="G13" s="645" t="s">
        <v>761</v>
      </c>
      <c r="H13" s="647" t="s">
        <v>773</v>
      </c>
      <c r="I13" s="648"/>
      <c r="J13" s="649"/>
      <c r="K13" s="649"/>
      <c r="L13" s="649"/>
      <c r="M13" s="649"/>
      <c r="N13" s="649"/>
      <c r="O13" s="649"/>
      <c r="P13" s="649"/>
      <c r="Q13" s="649"/>
      <c r="R13" s="649"/>
      <c r="S13" s="649"/>
      <c r="T13" s="649"/>
      <c r="U13" s="649"/>
      <c r="V13" s="649"/>
      <c r="W13" s="649"/>
      <c r="X13" s="649"/>
      <c r="Y13" s="649">
        <f t="shared" si="7"/>
        <v>0</v>
      </c>
      <c r="Z13" s="649">
        <f t="shared" si="7"/>
        <v>0</v>
      </c>
      <c r="AA13" s="649">
        <f t="shared" si="7"/>
        <v>0</v>
      </c>
      <c r="AB13" s="306">
        <f t="shared" si="7"/>
        <v>0</v>
      </c>
      <c r="AC13" s="636"/>
    </row>
    <row r="14" spans="1:31" ht="16.5" thickTop="1" thickBot="1" x14ac:dyDescent="0.3">
      <c r="A14" s="644">
        <v>2</v>
      </c>
      <c r="B14" s="645" t="s">
        <v>761</v>
      </c>
      <c r="C14" s="645" t="s">
        <v>768</v>
      </c>
      <c r="D14" s="645" t="s">
        <v>761</v>
      </c>
      <c r="E14" s="645" t="s">
        <v>761</v>
      </c>
      <c r="F14" s="645" t="s">
        <v>761</v>
      </c>
      <c r="G14" s="645" t="s">
        <v>764</v>
      </c>
      <c r="H14" s="647" t="s">
        <v>774</v>
      </c>
      <c r="I14" s="648"/>
      <c r="J14" s="649"/>
      <c r="K14" s="649"/>
      <c r="L14" s="649"/>
      <c r="M14" s="649"/>
      <c r="N14" s="649"/>
      <c r="O14" s="649"/>
      <c r="P14" s="649"/>
      <c r="Q14" s="649"/>
      <c r="R14" s="649"/>
      <c r="S14" s="649"/>
      <c r="T14" s="649"/>
      <c r="U14" s="649"/>
      <c r="V14" s="649"/>
      <c r="W14" s="649"/>
      <c r="X14" s="649"/>
      <c r="Y14" s="649">
        <f t="shared" si="7"/>
        <v>0</v>
      </c>
      <c r="Z14" s="649">
        <f t="shared" si="7"/>
        <v>0</v>
      </c>
      <c r="AA14" s="649">
        <f t="shared" si="7"/>
        <v>0</v>
      </c>
      <c r="AB14" s="306">
        <f t="shared" si="7"/>
        <v>0</v>
      </c>
      <c r="AC14" s="636"/>
    </row>
    <row r="15" spans="1:31" ht="16.5" thickTop="1" thickBot="1" x14ac:dyDescent="0.3">
      <c r="A15" s="644">
        <v>2</v>
      </c>
      <c r="B15" s="645" t="s">
        <v>761</v>
      </c>
      <c r="C15" s="645" t="s">
        <v>768</v>
      </c>
      <c r="D15" s="645" t="s">
        <v>761</v>
      </c>
      <c r="E15" s="645" t="s">
        <v>764</v>
      </c>
      <c r="F15" s="646"/>
      <c r="G15" s="646"/>
      <c r="H15" s="647" t="s">
        <v>775</v>
      </c>
      <c r="I15" s="648">
        <f>+I16</f>
        <v>0</v>
      </c>
      <c r="J15" s="649">
        <f t="shared" ref="J15:X15" si="12">+J16</f>
        <v>0</v>
      </c>
      <c r="K15" s="649">
        <f t="shared" si="12"/>
        <v>0</v>
      </c>
      <c r="L15" s="649">
        <f t="shared" si="12"/>
        <v>0</v>
      </c>
      <c r="M15" s="649">
        <f t="shared" si="12"/>
        <v>0</v>
      </c>
      <c r="N15" s="649">
        <f t="shared" si="12"/>
        <v>0</v>
      </c>
      <c r="O15" s="649">
        <f t="shared" si="12"/>
        <v>0</v>
      </c>
      <c r="P15" s="649">
        <f t="shared" si="12"/>
        <v>0</v>
      </c>
      <c r="Q15" s="649">
        <f t="shared" si="12"/>
        <v>0</v>
      </c>
      <c r="R15" s="649">
        <f t="shared" si="12"/>
        <v>0</v>
      </c>
      <c r="S15" s="649">
        <f t="shared" si="12"/>
        <v>0</v>
      </c>
      <c r="T15" s="649">
        <f t="shared" si="12"/>
        <v>0</v>
      </c>
      <c r="U15" s="649">
        <f t="shared" si="12"/>
        <v>0</v>
      </c>
      <c r="V15" s="649">
        <f t="shared" si="12"/>
        <v>0</v>
      </c>
      <c r="W15" s="649">
        <f t="shared" si="12"/>
        <v>0</v>
      </c>
      <c r="X15" s="649">
        <f t="shared" si="12"/>
        <v>0</v>
      </c>
      <c r="Y15" s="649">
        <f t="shared" si="7"/>
        <v>0</v>
      </c>
      <c r="Z15" s="649">
        <f t="shared" si="7"/>
        <v>0</v>
      </c>
      <c r="AA15" s="649">
        <f t="shared" si="7"/>
        <v>0</v>
      </c>
      <c r="AB15" s="306">
        <f t="shared" si="7"/>
        <v>0</v>
      </c>
      <c r="AC15" s="636"/>
    </row>
    <row r="16" spans="1:31" ht="16.5" thickTop="1" thickBot="1" x14ac:dyDescent="0.3">
      <c r="A16" s="644">
        <v>2</v>
      </c>
      <c r="B16" s="645" t="s">
        <v>761</v>
      </c>
      <c r="C16" s="645" t="s">
        <v>768</v>
      </c>
      <c r="D16" s="645" t="s">
        <v>761</v>
      </c>
      <c r="E16" s="645" t="s">
        <v>764</v>
      </c>
      <c r="F16" s="645" t="s">
        <v>761</v>
      </c>
      <c r="G16" s="645"/>
      <c r="H16" s="647" t="s">
        <v>776</v>
      </c>
      <c r="I16" s="648"/>
      <c r="J16" s="649"/>
      <c r="K16" s="649"/>
      <c r="L16" s="649"/>
      <c r="M16" s="649"/>
      <c r="N16" s="649"/>
      <c r="O16" s="649"/>
      <c r="P16" s="649"/>
      <c r="Q16" s="649"/>
      <c r="R16" s="649"/>
      <c r="S16" s="649"/>
      <c r="T16" s="649"/>
      <c r="U16" s="649"/>
      <c r="V16" s="649"/>
      <c r="W16" s="649"/>
      <c r="X16" s="649"/>
      <c r="Y16" s="649">
        <f t="shared" si="7"/>
        <v>0</v>
      </c>
      <c r="Z16" s="649">
        <f t="shared" si="7"/>
        <v>0</v>
      </c>
      <c r="AA16" s="649">
        <f t="shared" si="7"/>
        <v>0</v>
      </c>
      <c r="AB16" s="306">
        <f t="shared" si="7"/>
        <v>0</v>
      </c>
      <c r="AC16" s="636"/>
    </row>
    <row r="17" spans="1:29" s="654" customFormat="1" ht="16.5" thickTop="1" thickBot="1" x14ac:dyDescent="0.3">
      <c r="A17" s="655">
        <v>2</v>
      </c>
      <c r="B17" s="656" t="s">
        <v>761</v>
      </c>
      <c r="C17" s="656" t="s">
        <v>768</v>
      </c>
      <c r="D17" s="656" t="s">
        <v>764</v>
      </c>
      <c r="E17" s="656"/>
      <c r="F17" s="656"/>
      <c r="G17" s="656"/>
      <c r="H17" s="657" t="s">
        <v>777</v>
      </c>
      <c r="I17" s="633">
        <f>+I18</f>
        <v>0</v>
      </c>
      <c r="J17" s="658">
        <f t="shared" ref="J17:X17" si="13">+J18</f>
        <v>0</v>
      </c>
      <c r="K17" s="658">
        <f t="shared" si="13"/>
        <v>0</v>
      </c>
      <c r="L17" s="658">
        <f t="shared" si="13"/>
        <v>0</v>
      </c>
      <c r="M17" s="658">
        <f t="shared" si="13"/>
        <v>0</v>
      </c>
      <c r="N17" s="658">
        <f t="shared" si="13"/>
        <v>0</v>
      </c>
      <c r="O17" s="658">
        <f t="shared" si="13"/>
        <v>0</v>
      </c>
      <c r="P17" s="658">
        <f t="shared" si="13"/>
        <v>0</v>
      </c>
      <c r="Q17" s="658">
        <f t="shared" si="13"/>
        <v>0</v>
      </c>
      <c r="R17" s="658">
        <f t="shared" si="13"/>
        <v>0</v>
      </c>
      <c r="S17" s="658">
        <f t="shared" si="13"/>
        <v>0</v>
      </c>
      <c r="T17" s="658">
        <f t="shared" si="13"/>
        <v>0</v>
      </c>
      <c r="U17" s="658">
        <f t="shared" si="13"/>
        <v>0</v>
      </c>
      <c r="V17" s="658">
        <f t="shared" si="13"/>
        <v>0</v>
      </c>
      <c r="W17" s="658">
        <f t="shared" si="13"/>
        <v>0</v>
      </c>
      <c r="X17" s="658">
        <f t="shared" si="13"/>
        <v>0</v>
      </c>
      <c r="Y17" s="658">
        <f t="shared" si="7"/>
        <v>0</v>
      </c>
      <c r="Z17" s="658">
        <f t="shared" si="7"/>
        <v>0</v>
      </c>
      <c r="AA17" s="658">
        <f t="shared" si="7"/>
        <v>0</v>
      </c>
      <c r="AB17" s="665">
        <f t="shared" si="7"/>
        <v>0</v>
      </c>
      <c r="AC17" s="636"/>
    </row>
    <row r="18" spans="1:29" ht="16.5" thickTop="1" thickBot="1" x14ac:dyDescent="0.3">
      <c r="A18" s="644">
        <v>2</v>
      </c>
      <c r="B18" s="645" t="s">
        <v>761</v>
      </c>
      <c r="C18" s="645" t="s">
        <v>768</v>
      </c>
      <c r="D18" s="645" t="s">
        <v>764</v>
      </c>
      <c r="E18" s="645" t="s">
        <v>761</v>
      </c>
      <c r="F18" s="645"/>
      <c r="G18" s="645"/>
      <c r="H18" s="647" t="s">
        <v>778</v>
      </c>
      <c r="I18" s="648">
        <f>+I19+I20</f>
        <v>0</v>
      </c>
      <c r="J18" s="649">
        <f t="shared" ref="J18:X18" si="14">+J19+J20</f>
        <v>0</v>
      </c>
      <c r="K18" s="649">
        <f t="shared" si="14"/>
        <v>0</v>
      </c>
      <c r="L18" s="649">
        <f t="shared" si="14"/>
        <v>0</v>
      </c>
      <c r="M18" s="649">
        <f t="shared" si="14"/>
        <v>0</v>
      </c>
      <c r="N18" s="649">
        <f t="shared" si="14"/>
        <v>0</v>
      </c>
      <c r="O18" s="649">
        <f t="shared" si="14"/>
        <v>0</v>
      </c>
      <c r="P18" s="649">
        <f t="shared" si="14"/>
        <v>0</v>
      </c>
      <c r="Q18" s="649">
        <f t="shared" si="14"/>
        <v>0</v>
      </c>
      <c r="R18" s="649">
        <f>+R19+R20</f>
        <v>0</v>
      </c>
      <c r="S18" s="649">
        <f t="shared" si="14"/>
        <v>0</v>
      </c>
      <c r="T18" s="649">
        <f t="shared" si="14"/>
        <v>0</v>
      </c>
      <c r="U18" s="649">
        <f t="shared" si="14"/>
        <v>0</v>
      </c>
      <c r="V18" s="649">
        <f t="shared" si="14"/>
        <v>0</v>
      </c>
      <c r="W18" s="649">
        <f t="shared" si="14"/>
        <v>0</v>
      </c>
      <c r="X18" s="649">
        <f t="shared" si="14"/>
        <v>0</v>
      </c>
      <c r="Y18" s="649">
        <f t="shared" si="7"/>
        <v>0</v>
      </c>
      <c r="Z18" s="649">
        <f t="shared" si="7"/>
        <v>0</v>
      </c>
      <c r="AA18" s="649">
        <f t="shared" si="7"/>
        <v>0</v>
      </c>
      <c r="AB18" s="306">
        <f t="shared" si="7"/>
        <v>0</v>
      </c>
      <c r="AC18" s="636"/>
    </row>
    <row r="19" spans="1:29" ht="16.5" thickTop="1" thickBot="1" x14ac:dyDescent="0.3">
      <c r="A19" s="644">
        <v>2</v>
      </c>
      <c r="B19" s="645" t="s">
        <v>761</v>
      </c>
      <c r="C19" s="645" t="s">
        <v>768</v>
      </c>
      <c r="D19" s="645" t="s">
        <v>764</v>
      </c>
      <c r="E19" s="645" t="s">
        <v>761</v>
      </c>
      <c r="F19" s="645" t="s">
        <v>761</v>
      </c>
      <c r="G19" s="645"/>
      <c r="H19" s="647" t="s">
        <v>779</v>
      </c>
      <c r="I19" s="648">
        <v>0</v>
      </c>
      <c r="J19" s="649"/>
      <c r="K19" s="649"/>
      <c r="L19" s="649"/>
      <c r="M19" s="649"/>
      <c r="N19" s="649"/>
      <c r="O19" s="649"/>
      <c r="P19" s="649"/>
      <c r="Q19" s="649"/>
      <c r="R19" s="649"/>
      <c r="S19" s="649"/>
      <c r="T19" s="649"/>
      <c r="U19" s="649"/>
      <c r="V19" s="649"/>
      <c r="W19" s="649"/>
      <c r="X19" s="649"/>
      <c r="Y19" s="649">
        <f t="shared" si="7"/>
        <v>0</v>
      </c>
      <c r="Z19" s="649">
        <f t="shared" si="7"/>
        <v>0</v>
      </c>
      <c r="AA19" s="649">
        <f t="shared" si="7"/>
        <v>0</v>
      </c>
      <c r="AB19" s="306">
        <f t="shared" si="7"/>
        <v>0</v>
      </c>
      <c r="AC19" s="636"/>
    </row>
    <row r="20" spans="1:29" ht="16.5" thickTop="1" thickBot="1" x14ac:dyDescent="0.3">
      <c r="A20" s="644">
        <v>2</v>
      </c>
      <c r="B20" s="645" t="s">
        <v>761</v>
      </c>
      <c r="C20" s="645" t="s">
        <v>768</v>
      </c>
      <c r="D20" s="645" t="s">
        <v>764</v>
      </c>
      <c r="E20" s="645" t="s">
        <v>761</v>
      </c>
      <c r="F20" s="645" t="s">
        <v>764</v>
      </c>
      <c r="G20" s="645"/>
      <c r="H20" s="647" t="s">
        <v>780</v>
      </c>
      <c r="I20" s="648">
        <v>0</v>
      </c>
      <c r="J20" s="649"/>
      <c r="K20" s="649"/>
      <c r="L20" s="649"/>
      <c r="M20" s="649"/>
      <c r="N20" s="649"/>
      <c r="O20" s="649"/>
      <c r="P20" s="649"/>
      <c r="Q20" s="649"/>
      <c r="R20" s="649"/>
      <c r="S20" s="649"/>
      <c r="T20" s="649"/>
      <c r="U20" s="649"/>
      <c r="V20" s="649"/>
      <c r="W20" s="649"/>
      <c r="X20" s="649"/>
      <c r="Y20" s="649">
        <f t="shared" si="7"/>
        <v>0</v>
      </c>
      <c r="Z20" s="649">
        <f t="shared" si="7"/>
        <v>0</v>
      </c>
      <c r="AA20" s="649">
        <f t="shared" si="7"/>
        <v>0</v>
      </c>
      <c r="AB20" s="306">
        <f t="shared" si="7"/>
        <v>0</v>
      </c>
      <c r="AC20" s="636"/>
    </row>
    <row r="21" spans="1:29" s="654" customFormat="1" ht="16.5" thickTop="1" thickBot="1" x14ac:dyDescent="0.3">
      <c r="A21" s="655">
        <v>2</v>
      </c>
      <c r="B21" s="656" t="s">
        <v>761</v>
      </c>
      <c r="C21" s="656" t="s">
        <v>768</v>
      </c>
      <c r="D21" s="656" t="s">
        <v>768</v>
      </c>
      <c r="E21" s="656"/>
      <c r="F21" s="656"/>
      <c r="G21" s="656"/>
      <c r="H21" s="657" t="s">
        <v>781</v>
      </c>
      <c r="I21" s="633">
        <f>+I22+I23</f>
        <v>20000000</v>
      </c>
      <c r="J21" s="666">
        <f>+J22+J23</f>
        <v>4600000</v>
      </c>
      <c r="K21" s="666">
        <f>+K22+K23</f>
        <v>4600000</v>
      </c>
      <c r="L21" s="666">
        <f t="shared" ref="L21:AB21" si="15">+L22+L23</f>
        <v>4600000</v>
      </c>
      <c r="M21" s="666">
        <f t="shared" si="15"/>
        <v>0</v>
      </c>
      <c r="N21" s="666">
        <f t="shared" si="15"/>
        <v>0</v>
      </c>
      <c r="O21" s="666">
        <f t="shared" si="15"/>
        <v>0</v>
      </c>
      <c r="P21" s="666">
        <f t="shared" si="15"/>
        <v>0</v>
      </c>
      <c r="Q21" s="666">
        <f t="shared" si="15"/>
        <v>0</v>
      </c>
      <c r="R21" s="666">
        <f>+R22+R23</f>
        <v>0</v>
      </c>
      <c r="S21" s="666">
        <f t="shared" si="15"/>
        <v>0</v>
      </c>
      <c r="T21" s="666">
        <f t="shared" si="15"/>
        <v>0</v>
      </c>
      <c r="U21" s="666">
        <f t="shared" si="15"/>
        <v>0</v>
      </c>
      <c r="V21" s="666">
        <f t="shared" si="15"/>
        <v>0</v>
      </c>
      <c r="W21" s="666">
        <f t="shared" si="15"/>
        <v>0</v>
      </c>
      <c r="X21" s="666">
        <f t="shared" si="15"/>
        <v>0</v>
      </c>
      <c r="Y21" s="666">
        <f t="shared" si="15"/>
        <v>20000000</v>
      </c>
      <c r="Z21" s="666">
        <f t="shared" si="15"/>
        <v>4600000</v>
      </c>
      <c r="AA21" s="666">
        <f t="shared" si="15"/>
        <v>4600000</v>
      </c>
      <c r="AB21" s="667">
        <f t="shared" si="15"/>
        <v>4600000</v>
      </c>
      <c r="AC21" s="636"/>
    </row>
    <row r="22" spans="1:29" ht="16.5" thickTop="1" thickBot="1" x14ac:dyDescent="0.3">
      <c r="A22" s="644">
        <v>2</v>
      </c>
      <c r="B22" s="645" t="s">
        <v>761</v>
      </c>
      <c r="C22" s="645" t="s">
        <v>768</v>
      </c>
      <c r="D22" s="645" t="s">
        <v>768</v>
      </c>
      <c r="E22" s="645" t="s">
        <v>761</v>
      </c>
      <c r="F22" s="645"/>
      <c r="G22" s="645"/>
      <c r="H22" s="647" t="s">
        <v>782</v>
      </c>
      <c r="I22" s="648">
        <v>0</v>
      </c>
      <c r="J22" s="640">
        <v>0</v>
      </c>
      <c r="K22" s="640">
        <v>0</v>
      </c>
      <c r="L22" s="640">
        <v>0</v>
      </c>
      <c r="M22" s="649"/>
      <c r="N22" s="649"/>
      <c r="O22" s="649"/>
      <c r="P22" s="649"/>
      <c r="Q22" s="649"/>
      <c r="R22" s="649"/>
      <c r="S22" s="649"/>
      <c r="T22" s="649"/>
      <c r="U22" s="649"/>
      <c r="V22" s="649"/>
      <c r="W22" s="649"/>
      <c r="X22" s="649"/>
      <c r="Y22" s="649">
        <f t="shared" si="7"/>
        <v>0</v>
      </c>
      <c r="Z22" s="649">
        <f t="shared" si="7"/>
        <v>0</v>
      </c>
      <c r="AA22" s="649">
        <f t="shared" si="7"/>
        <v>0</v>
      </c>
      <c r="AB22" s="306">
        <f t="shared" si="7"/>
        <v>0</v>
      </c>
      <c r="AC22" s="636"/>
    </row>
    <row r="23" spans="1:29" ht="16.5" thickTop="1" thickBot="1" x14ac:dyDescent="0.3">
      <c r="A23" s="644">
        <v>2</v>
      </c>
      <c r="B23" s="645" t="s">
        <v>761</v>
      </c>
      <c r="C23" s="645" t="s">
        <v>768</v>
      </c>
      <c r="D23" s="645" t="s">
        <v>768</v>
      </c>
      <c r="E23" s="645" t="s">
        <v>764</v>
      </c>
      <c r="F23" s="645"/>
      <c r="G23" s="645"/>
      <c r="H23" s="647" t="s">
        <v>783</v>
      </c>
      <c r="I23" s="648">
        <v>20000000</v>
      </c>
      <c r="J23" s="649">
        <v>4600000</v>
      </c>
      <c r="K23" s="649">
        <v>4600000</v>
      </c>
      <c r="L23" s="649">
        <v>4600000</v>
      </c>
      <c r="M23" s="649"/>
      <c r="N23" s="649"/>
      <c r="O23" s="649"/>
      <c r="P23" s="649"/>
      <c r="Q23" s="649"/>
      <c r="R23" s="649"/>
      <c r="S23" s="649"/>
      <c r="T23" s="649"/>
      <c r="U23" s="649"/>
      <c r="V23" s="649"/>
      <c r="W23" s="649"/>
      <c r="X23" s="649"/>
      <c r="Y23" s="650">
        <f t="shared" ref="Y23:AB77" si="16">+I23+M23+Q23+U23</f>
        <v>20000000</v>
      </c>
      <c r="Z23" s="650">
        <f t="shared" si="16"/>
        <v>4600000</v>
      </c>
      <c r="AA23" s="650">
        <f t="shared" si="16"/>
        <v>4600000</v>
      </c>
      <c r="AB23" s="651">
        <f t="shared" si="16"/>
        <v>4600000</v>
      </c>
      <c r="AC23" s="636"/>
    </row>
    <row r="24" spans="1:29" ht="16.5" thickTop="1" thickBot="1" x14ac:dyDescent="0.3">
      <c r="A24" s="642">
        <v>2</v>
      </c>
      <c r="B24" s="637" t="s">
        <v>761</v>
      </c>
      <c r="C24" s="637" t="s">
        <v>784</v>
      </c>
      <c r="D24" s="637"/>
      <c r="E24" s="637"/>
      <c r="F24" s="637"/>
      <c r="G24" s="637"/>
      <c r="H24" s="638" t="s">
        <v>785</v>
      </c>
      <c r="I24" s="633">
        <f>+I25+I29+I31+I33</f>
        <v>128500000</v>
      </c>
      <c r="J24" s="668">
        <f t="shared" ref="J24:X24" si="17">+J25+J29+J31+J33</f>
        <v>114242022</v>
      </c>
      <c r="K24" s="668">
        <f t="shared" si="17"/>
        <v>114242022</v>
      </c>
      <c r="L24" s="668">
        <f t="shared" si="17"/>
        <v>114242022</v>
      </c>
      <c r="M24" s="668">
        <f t="shared" si="17"/>
        <v>7000000</v>
      </c>
      <c r="N24" s="668">
        <f t="shared" si="17"/>
        <v>7000000</v>
      </c>
      <c r="O24" s="668">
        <f t="shared" si="17"/>
        <v>7000000</v>
      </c>
      <c r="P24" s="668">
        <f t="shared" si="17"/>
        <v>7000000</v>
      </c>
      <c r="Q24" s="639">
        <f t="shared" si="17"/>
        <v>33616600</v>
      </c>
      <c r="R24" s="668">
        <f>+R25+R29+R31+R33</f>
        <v>13616600</v>
      </c>
      <c r="S24" s="668">
        <f t="shared" si="17"/>
        <v>13616600</v>
      </c>
      <c r="T24" s="668">
        <f t="shared" si="17"/>
        <v>13616600</v>
      </c>
      <c r="U24" s="668">
        <f t="shared" si="17"/>
        <v>0</v>
      </c>
      <c r="V24" s="668">
        <f t="shared" si="17"/>
        <v>0</v>
      </c>
      <c r="W24" s="668">
        <f t="shared" si="17"/>
        <v>0</v>
      </c>
      <c r="X24" s="668">
        <f t="shared" si="17"/>
        <v>0</v>
      </c>
      <c r="Y24" s="652">
        <f t="shared" si="16"/>
        <v>169116600</v>
      </c>
      <c r="Z24" s="652">
        <f t="shared" si="16"/>
        <v>134858622</v>
      </c>
      <c r="AA24" s="652">
        <f t="shared" si="16"/>
        <v>134858622</v>
      </c>
      <c r="AB24" s="653">
        <f t="shared" si="16"/>
        <v>134858622</v>
      </c>
      <c r="AC24" s="636"/>
    </row>
    <row r="25" spans="1:29" s="654" customFormat="1" ht="16.5" thickTop="1" thickBot="1" x14ac:dyDescent="0.3">
      <c r="A25" s="655">
        <v>2</v>
      </c>
      <c r="B25" s="656" t="s">
        <v>761</v>
      </c>
      <c r="C25" s="656" t="s">
        <v>784</v>
      </c>
      <c r="D25" s="656" t="s">
        <v>761</v>
      </c>
      <c r="E25" s="656"/>
      <c r="F25" s="656"/>
      <c r="G25" s="656"/>
      <c r="H25" s="657" t="s">
        <v>786</v>
      </c>
      <c r="I25" s="633">
        <f>+I26</f>
        <v>0</v>
      </c>
      <c r="J25" s="666">
        <f t="shared" ref="J25:AB25" si="18">+J26</f>
        <v>0</v>
      </c>
      <c r="K25" s="666">
        <f t="shared" si="18"/>
        <v>0</v>
      </c>
      <c r="L25" s="666">
        <f t="shared" si="18"/>
        <v>0</v>
      </c>
      <c r="M25" s="666">
        <f t="shared" si="18"/>
        <v>0</v>
      </c>
      <c r="N25" s="666">
        <f t="shared" si="18"/>
        <v>0</v>
      </c>
      <c r="O25" s="666">
        <f t="shared" si="18"/>
        <v>0</v>
      </c>
      <c r="P25" s="666">
        <f t="shared" si="18"/>
        <v>0</v>
      </c>
      <c r="Q25" s="666">
        <f t="shared" si="18"/>
        <v>20000000</v>
      </c>
      <c r="R25" s="666">
        <f t="shared" si="18"/>
        <v>0</v>
      </c>
      <c r="S25" s="666">
        <f t="shared" si="18"/>
        <v>0</v>
      </c>
      <c r="T25" s="666">
        <f t="shared" si="18"/>
        <v>0</v>
      </c>
      <c r="U25" s="666">
        <f t="shared" si="18"/>
        <v>0</v>
      </c>
      <c r="V25" s="666">
        <f t="shared" si="18"/>
        <v>0</v>
      </c>
      <c r="W25" s="666">
        <f t="shared" si="18"/>
        <v>0</v>
      </c>
      <c r="X25" s="666">
        <f t="shared" si="18"/>
        <v>0</v>
      </c>
      <c r="Y25" s="666">
        <f t="shared" si="18"/>
        <v>20000000</v>
      </c>
      <c r="Z25" s="666">
        <f t="shared" si="18"/>
        <v>0</v>
      </c>
      <c r="AA25" s="666">
        <f t="shared" si="18"/>
        <v>0</v>
      </c>
      <c r="AB25" s="667">
        <f t="shared" si="18"/>
        <v>0</v>
      </c>
      <c r="AC25" s="636"/>
    </row>
    <row r="26" spans="1:29" ht="16.5" thickTop="1" thickBot="1" x14ac:dyDescent="0.3">
      <c r="A26" s="669">
        <v>2</v>
      </c>
      <c r="B26" s="646" t="s">
        <v>761</v>
      </c>
      <c r="C26" s="646" t="s">
        <v>784</v>
      </c>
      <c r="D26" s="646" t="s">
        <v>761</v>
      </c>
      <c r="E26" s="646" t="s">
        <v>761</v>
      </c>
      <c r="F26" s="646"/>
      <c r="G26" s="646"/>
      <c r="H26" s="670" t="s">
        <v>787</v>
      </c>
      <c r="I26" s="633">
        <f>+I27+I28</f>
        <v>0</v>
      </c>
      <c r="J26" s="633">
        <f t="shared" ref="J26:AB26" si="19">+J27+J28</f>
        <v>0</v>
      </c>
      <c r="K26" s="633">
        <f t="shared" si="19"/>
        <v>0</v>
      </c>
      <c r="L26" s="633">
        <f t="shared" si="19"/>
        <v>0</v>
      </c>
      <c r="M26" s="633">
        <f t="shared" si="19"/>
        <v>0</v>
      </c>
      <c r="N26" s="633">
        <f t="shared" si="19"/>
        <v>0</v>
      </c>
      <c r="O26" s="633">
        <f t="shared" si="19"/>
        <v>0</v>
      </c>
      <c r="P26" s="633">
        <f t="shared" si="19"/>
        <v>0</v>
      </c>
      <c r="Q26" s="633">
        <f t="shared" si="19"/>
        <v>20000000</v>
      </c>
      <c r="R26" s="633">
        <f t="shared" si="19"/>
        <v>0</v>
      </c>
      <c r="S26" s="633">
        <f t="shared" si="19"/>
        <v>0</v>
      </c>
      <c r="T26" s="633">
        <f t="shared" si="19"/>
        <v>0</v>
      </c>
      <c r="U26" s="633">
        <f t="shared" si="19"/>
        <v>0</v>
      </c>
      <c r="V26" s="633">
        <f t="shared" si="19"/>
        <v>0</v>
      </c>
      <c r="W26" s="633">
        <f t="shared" si="19"/>
        <v>0</v>
      </c>
      <c r="X26" s="633">
        <f t="shared" si="19"/>
        <v>0</v>
      </c>
      <c r="Y26" s="633">
        <f t="shared" si="19"/>
        <v>20000000</v>
      </c>
      <c r="Z26" s="633">
        <f t="shared" si="19"/>
        <v>0</v>
      </c>
      <c r="AA26" s="633">
        <f t="shared" si="19"/>
        <v>0</v>
      </c>
      <c r="AB26" s="308">
        <f t="shared" si="19"/>
        <v>0</v>
      </c>
      <c r="AC26" s="636"/>
    </row>
    <row r="27" spans="1:29" s="664" customFormat="1" ht="16.5" thickTop="1" thickBot="1" x14ac:dyDescent="0.3">
      <c r="A27" s="644">
        <v>2</v>
      </c>
      <c r="B27" s="645" t="s">
        <v>761</v>
      </c>
      <c r="C27" s="645" t="s">
        <v>784</v>
      </c>
      <c r="D27" s="645" t="s">
        <v>761</v>
      </c>
      <c r="E27" s="645" t="s">
        <v>761</v>
      </c>
      <c r="F27" s="645" t="s">
        <v>761</v>
      </c>
      <c r="G27" s="645"/>
      <c r="H27" s="647" t="s">
        <v>788</v>
      </c>
      <c r="I27" s="648">
        <v>0</v>
      </c>
      <c r="J27" s="661">
        <v>0</v>
      </c>
      <c r="K27" s="661">
        <v>0</v>
      </c>
      <c r="L27" s="661">
        <v>0</v>
      </c>
      <c r="M27" s="661"/>
      <c r="N27" s="661"/>
      <c r="O27" s="661"/>
      <c r="P27" s="661"/>
      <c r="Q27" s="671">
        <v>20000000</v>
      </c>
      <c r="R27" s="671">
        <v>0</v>
      </c>
      <c r="S27" s="671">
        <v>0</v>
      </c>
      <c r="T27" s="671">
        <v>0</v>
      </c>
      <c r="U27" s="661"/>
      <c r="V27" s="661"/>
      <c r="W27" s="661"/>
      <c r="X27" s="661"/>
      <c r="Y27" s="662">
        <f t="shared" si="16"/>
        <v>20000000</v>
      </c>
      <c r="Z27" s="662">
        <f t="shared" si="16"/>
        <v>0</v>
      </c>
      <c r="AA27" s="661">
        <f t="shared" si="16"/>
        <v>0</v>
      </c>
      <c r="AB27" s="307">
        <f t="shared" si="16"/>
        <v>0</v>
      </c>
      <c r="AC27" s="636"/>
    </row>
    <row r="28" spans="1:29" s="664" customFormat="1" ht="16.5" thickTop="1" thickBot="1" x14ac:dyDescent="0.3">
      <c r="A28" s="644">
        <v>2</v>
      </c>
      <c r="B28" s="645" t="s">
        <v>761</v>
      </c>
      <c r="C28" s="645" t="s">
        <v>784</v>
      </c>
      <c r="D28" s="645" t="s">
        <v>761</v>
      </c>
      <c r="E28" s="645" t="s">
        <v>761</v>
      </c>
      <c r="F28" s="645" t="s">
        <v>764</v>
      </c>
      <c r="G28" s="645"/>
      <c r="H28" s="647" t="s">
        <v>789</v>
      </c>
      <c r="I28" s="648"/>
      <c r="J28" s="661"/>
      <c r="K28" s="661"/>
      <c r="L28" s="661"/>
      <c r="M28" s="661"/>
      <c r="N28" s="661"/>
      <c r="O28" s="661"/>
      <c r="P28" s="661"/>
      <c r="Q28" s="661">
        <v>0</v>
      </c>
      <c r="R28" s="661"/>
      <c r="S28" s="661"/>
      <c r="T28" s="661"/>
      <c r="U28" s="661"/>
      <c r="V28" s="661"/>
      <c r="W28" s="661"/>
      <c r="X28" s="661"/>
      <c r="Y28" s="662">
        <f t="shared" si="16"/>
        <v>0</v>
      </c>
      <c r="Z28" s="661">
        <f t="shared" si="16"/>
        <v>0</v>
      </c>
      <c r="AA28" s="661">
        <f t="shared" si="16"/>
        <v>0</v>
      </c>
      <c r="AB28" s="307">
        <f t="shared" si="16"/>
        <v>0</v>
      </c>
      <c r="AC28" s="636"/>
    </row>
    <row r="29" spans="1:29" s="654" customFormat="1" ht="16.5" thickTop="1" thickBot="1" x14ac:dyDescent="0.3">
      <c r="A29" s="655">
        <v>2</v>
      </c>
      <c r="B29" s="656" t="s">
        <v>761</v>
      </c>
      <c r="C29" s="656" t="s">
        <v>784</v>
      </c>
      <c r="D29" s="656" t="s">
        <v>764</v>
      </c>
      <c r="E29" s="656"/>
      <c r="F29" s="656"/>
      <c r="G29" s="656"/>
      <c r="H29" s="657" t="s">
        <v>790</v>
      </c>
      <c r="I29" s="633">
        <f>+I30</f>
        <v>0</v>
      </c>
      <c r="J29" s="658">
        <f t="shared" ref="J29:X29" si="20">+J30</f>
        <v>0</v>
      </c>
      <c r="K29" s="658">
        <f t="shared" si="20"/>
        <v>0</v>
      </c>
      <c r="L29" s="658">
        <f t="shared" si="20"/>
        <v>0</v>
      </c>
      <c r="M29" s="658">
        <f t="shared" si="20"/>
        <v>0</v>
      </c>
      <c r="N29" s="658">
        <f t="shared" si="20"/>
        <v>0</v>
      </c>
      <c r="O29" s="658">
        <f t="shared" si="20"/>
        <v>0</v>
      </c>
      <c r="P29" s="658">
        <f t="shared" si="20"/>
        <v>0</v>
      </c>
      <c r="Q29" s="658">
        <f t="shared" si="20"/>
        <v>0</v>
      </c>
      <c r="R29" s="658">
        <f t="shared" si="20"/>
        <v>0</v>
      </c>
      <c r="S29" s="658">
        <f t="shared" si="20"/>
        <v>0</v>
      </c>
      <c r="T29" s="658">
        <f t="shared" si="20"/>
        <v>0</v>
      </c>
      <c r="U29" s="658">
        <f t="shared" si="20"/>
        <v>0</v>
      </c>
      <c r="V29" s="658">
        <f t="shared" si="20"/>
        <v>0</v>
      </c>
      <c r="W29" s="658">
        <f t="shared" si="20"/>
        <v>0</v>
      </c>
      <c r="X29" s="658">
        <f t="shared" si="20"/>
        <v>0</v>
      </c>
      <c r="Y29" s="658">
        <f t="shared" si="16"/>
        <v>0</v>
      </c>
      <c r="Z29" s="658">
        <f t="shared" si="16"/>
        <v>0</v>
      </c>
      <c r="AA29" s="658">
        <f t="shared" si="16"/>
        <v>0</v>
      </c>
      <c r="AB29" s="665">
        <f t="shared" si="16"/>
        <v>0</v>
      </c>
      <c r="AC29" s="636"/>
    </row>
    <row r="30" spans="1:29" s="664" customFormat="1" ht="16.5" thickTop="1" thickBot="1" x14ac:dyDescent="0.3">
      <c r="A30" s="644">
        <v>2</v>
      </c>
      <c r="B30" s="645" t="s">
        <v>761</v>
      </c>
      <c r="C30" s="645" t="s">
        <v>784</v>
      </c>
      <c r="D30" s="645" t="s">
        <v>764</v>
      </c>
      <c r="E30" s="645" t="s">
        <v>761</v>
      </c>
      <c r="F30" s="645"/>
      <c r="G30" s="645"/>
      <c r="H30" s="647" t="s">
        <v>791</v>
      </c>
      <c r="I30" s="648"/>
      <c r="J30" s="661"/>
      <c r="K30" s="661"/>
      <c r="L30" s="661"/>
      <c r="M30" s="661"/>
      <c r="N30" s="661"/>
      <c r="O30" s="661"/>
      <c r="P30" s="661"/>
      <c r="Q30" s="661"/>
      <c r="R30" s="661"/>
      <c r="S30" s="661"/>
      <c r="T30" s="661"/>
      <c r="U30" s="661"/>
      <c r="V30" s="661"/>
      <c r="W30" s="661"/>
      <c r="X30" s="661"/>
      <c r="Y30" s="661">
        <f t="shared" si="16"/>
        <v>0</v>
      </c>
      <c r="Z30" s="661">
        <f t="shared" si="16"/>
        <v>0</v>
      </c>
      <c r="AA30" s="661">
        <f t="shared" si="16"/>
        <v>0</v>
      </c>
      <c r="AB30" s="307">
        <f t="shared" si="16"/>
        <v>0</v>
      </c>
      <c r="AC30" s="636"/>
    </row>
    <row r="31" spans="1:29" s="654" customFormat="1" ht="16.5" thickTop="1" thickBot="1" x14ac:dyDescent="0.3">
      <c r="A31" s="655">
        <v>2</v>
      </c>
      <c r="B31" s="656" t="s">
        <v>761</v>
      </c>
      <c r="C31" s="656" t="s">
        <v>784</v>
      </c>
      <c r="D31" s="656" t="s">
        <v>768</v>
      </c>
      <c r="E31" s="656"/>
      <c r="F31" s="656"/>
      <c r="G31" s="656"/>
      <c r="H31" s="657" t="s">
        <v>792</v>
      </c>
      <c r="I31" s="633">
        <f>+I32</f>
        <v>128500000</v>
      </c>
      <c r="J31" s="666">
        <f>+J32</f>
        <v>114242022</v>
      </c>
      <c r="K31" s="666">
        <f>+K32</f>
        <v>114242022</v>
      </c>
      <c r="L31" s="666">
        <f>+L32</f>
        <v>114242022</v>
      </c>
      <c r="M31" s="666">
        <f t="shared" ref="M31:AB31" si="21">+M32</f>
        <v>7000000</v>
      </c>
      <c r="N31" s="666">
        <f t="shared" si="21"/>
        <v>7000000</v>
      </c>
      <c r="O31" s="666">
        <f t="shared" si="21"/>
        <v>7000000</v>
      </c>
      <c r="P31" s="666">
        <f t="shared" si="21"/>
        <v>7000000</v>
      </c>
      <c r="Q31" s="666">
        <f t="shared" si="21"/>
        <v>13616600</v>
      </c>
      <c r="R31" s="666">
        <f t="shared" si="21"/>
        <v>13616600</v>
      </c>
      <c r="S31" s="666">
        <f t="shared" si="21"/>
        <v>13616600</v>
      </c>
      <c r="T31" s="666">
        <f t="shared" si="21"/>
        <v>13616600</v>
      </c>
      <c r="U31" s="666">
        <f t="shared" si="21"/>
        <v>0</v>
      </c>
      <c r="V31" s="666">
        <f t="shared" si="21"/>
        <v>0</v>
      </c>
      <c r="W31" s="666">
        <f t="shared" si="21"/>
        <v>0</v>
      </c>
      <c r="X31" s="666">
        <f t="shared" si="21"/>
        <v>0</v>
      </c>
      <c r="Y31" s="659">
        <f t="shared" si="21"/>
        <v>149116600</v>
      </c>
      <c r="Z31" s="659">
        <f t="shared" si="21"/>
        <v>134858622</v>
      </c>
      <c r="AA31" s="659">
        <f t="shared" si="21"/>
        <v>134858622</v>
      </c>
      <c r="AB31" s="660">
        <f t="shared" si="21"/>
        <v>134858622</v>
      </c>
      <c r="AC31" s="636"/>
    </row>
    <row r="32" spans="1:29" s="664" customFormat="1" ht="16.5" thickTop="1" thickBot="1" x14ac:dyDescent="0.3">
      <c r="A32" s="644">
        <v>2</v>
      </c>
      <c r="B32" s="645" t="s">
        <v>761</v>
      </c>
      <c r="C32" s="645" t="s">
        <v>784</v>
      </c>
      <c r="D32" s="645" t="s">
        <v>768</v>
      </c>
      <c r="E32" s="645" t="s">
        <v>761</v>
      </c>
      <c r="F32" s="645"/>
      <c r="G32" s="645"/>
      <c r="H32" s="647" t="s">
        <v>793</v>
      </c>
      <c r="I32" s="648">
        <v>128500000</v>
      </c>
      <c r="J32" s="640">
        <v>114242022</v>
      </c>
      <c r="K32" s="640">
        <v>114242022</v>
      </c>
      <c r="L32" s="640">
        <v>114242022</v>
      </c>
      <c r="M32" s="640">
        <v>7000000</v>
      </c>
      <c r="N32" s="640">
        <v>7000000</v>
      </c>
      <c r="O32" s="640">
        <v>7000000</v>
      </c>
      <c r="P32" s="640">
        <v>7000000</v>
      </c>
      <c r="Q32" s="640">
        <v>13616600</v>
      </c>
      <c r="R32" s="640">
        <v>13616600</v>
      </c>
      <c r="S32" s="640">
        <v>13616600</v>
      </c>
      <c r="T32" s="640">
        <v>13616600</v>
      </c>
      <c r="U32" s="649"/>
      <c r="V32" s="649"/>
      <c r="W32" s="649"/>
      <c r="X32" s="649"/>
      <c r="Y32" s="650">
        <f>+I32+M32+Q32+U32</f>
        <v>149116600</v>
      </c>
      <c r="Z32" s="650">
        <f t="shared" si="16"/>
        <v>134858622</v>
      </c>
      <c r="AA32" s="650">
        <f t="shared" si="16"/>
        <v>134858622</v>
      </c>
      <c r="AB32" s="651">
        <f t="shared" si="16"/>
        <v>134858622</v>
      </c>
      <c r="AC32" s="636"/>
    </row>
    <row r="33" spans="1:30" ht="16.5" thickTop="1" thickBot="1" x14ac:dyDescent="0.3">
      <c r="A33" s="672">
        <v>2</v>
      </c>
      <c r="B33" s="673" t="s">
        <v>761</v>
      </c>
      <c r="C33" s="656" t="s">
        <v>784</v>
      </c>
      <c r="D33" s="656" t="s">
        <v>784</v>
      </c>
      <c r="E33" s="672"/>
      <c r="F33" s="672"/>
      <c r="G33" s="672"/>
      <c r="H33" s="657" t="s">
        <v>794</v>
      </c>
      <c r="I33" s="648">
        <f>+I34+I35+I36</f>
        <v>0</v>
      </c>
      <c r="J33" s="674">
        <f t="shared" ref="J33:X33" si="22">+J34+J35+J36</f>
        <v>0</v>
      </c>
      <c r="K33" s="674">
        <f t="shared" si="22"/>
        <v>0</v>
      </c>
      <c r="L33" s="674">
        <f t="shared" si="22"/>
        <v>0</v>
      </c>
      <c r="M33" s="674">
        <f t="shared" si="22"/>
        <v>0</v>
      </c>
      <c r="N33" s="674">
        <f t="shared" si="22"/>
        <v>0</v>
      </c>
      <c r="O33" s="674">
        <f t="shared" si="22"/>
        <v>0</v>
      </c>
      <c r="P33" s="674">
        <f t="shared" si="22"/>
        <v>0</v>
      </c>
      <c r="Q33" s="674">
        <f t="shared" si="22"/>
        <v>0</v>
      </c>
      <c r="R33" s="674">
        <f t="shared" si="22"/>
        <v>0</v>
      </c>
      <c r="S33" s="674">
        <f t="shared" si="22"/>
        <v>0</v>
      </c>
      <c r="T33" s="674">
        <f t="shared" si="22"/>
        <v>0</v>
      </c>
      <c r="U33" s="674">
        <f t="shared" si="22"/>
        <v>0</v>
      </c>
      <c r="V33" s="674">
        <f t="shared" si="22"/>
        <v>0</v>
      </c>
      <c r="W33" s="674">
        <f t="shared" si="22"/>
        <v>0</v>
      </c>
      <c r="X33" s="674">
        <f t="shared" si="22"/>
        <v>0</v>
      </c>
      <c r="Y33" s="674">
        <f t="shared" si="16"/>
        <v>0</v>
      </c>
      <c r="Z33" s="674">
        <f t="shared" si="16"/>
        <v>0</v>
      </c>
      <c r="AA33" s="674">
        <f t="shared" si="16"/>
        <v>0</v>
      </c>
      <c r="AB33" s="675">
        <f t="shared" si="16"/>
        <v>0</v>
      </c>
      <c r="AC33" s="636"/>
    </row>
    <row r="34" spans="1:30" s="664" customFormat="1" ht="16.5" thickTop="1" thickBot="1" x14ac:dyDescent="0.3">
      <c r="A34" s="644">
        <v>2</v>
      </c>
      <c r="B34" s="645" t="s">
        <v>761</v>
      </c>
      <c r="C34" s="645" t="s">
        <v>784</v>
      </c>
      <c r="D34" s="645" t="s">
        <v>784</v>
      </c>
      <c r="E34" s="645" t="s">
        <v>761</v>
      </c>
      <c r="F34" s="645"/>
      <c r="G34" s="645"/>
      <c r="H34" s="647" t="s">
        <v>795</v>
      </c>
      <c r="I34" s="648">
        <v>0</v>
      </c>
      <c r="J34" s="649"/>
      <c r="K34" s="649"/>
      <c r="L34" s="649"/>
      <c r="M34" s="649"/>
      <c r="N34" s="649"/>
      <c r="O34" s="649"/>
      <c r="P34" s="649"/>
      <c r="Q34" s="649"/>
      <c r="R34" s="649"/>
      <c r="S34" s="649"/>
      <c r="T34" s="649"/>
      <c r="U34" s="649"/>
      <c r="V34" s="649"/>
      <c r="W34" s="649"/>
      <c r="X34" s="649"/>
      <c r="Y34" s="649">
        <f t="shared" si="16"/>
        <v>0</v>
      </c>
      <c r="Z34" s="649">
        <f t="shared" si="16"/>
        <v>0</v>
      </c>
      <c r="AA34" s="649">
        <f t="shared" si="16"/>
        <v>0</v>
      </c>
      <c r="AB34" s="306">
        <f t="shared" si="16"/>
        <v>0</v>
      </c>
      <c r="AC34" s="636"/>
    </row>
    <row r="35" spans="1:30" s="664" customFormat="1" ht="16.5" thickTop="1" thickBot="1" x14ac:dyDescent="0.3">
      <c r="A35" s="644">
        <v>2</v>
      </c>
      <c r="B35" s="645" t="s">
        <v>761</v>
      </c>
      <c r="C35" s="645" t="s">
        <v>784</v>
      </c>
      <c r="D35" s="645" t="s">
        <v>784</v>
      </c>
      <c r="E35" s="645" t="s">
        <v>764</v>
      </c>
      <c r="F35" s="645"/>
      <c r="G35" s="645"/>
      <c r="H35" s="647" t="s">
        <v>796</v>
      </c>
      <c r="I35" s="648"/>
      <c r="J35" s="649"/>
      <c r="K35" s="649"/>
      <c r="L35" s="649"/>
      <c r="M35" s="649"/>
      <c r="N35" s="649"/>
      <c r="O35" s="649"/>
      <c r="P35" s="649"/>
      <c r="Q35" s="649"/>
      <c r="R35" s="649"/>
      <c r="S35" s="649"/>
      <c r="T35" s="649"/>
      <c r="U35" s="649"/>
      <c r="V35" s="649"/>
      <c r="W35" s="649"/>
      <c r="X35" s="649"/>
      <c r="Y35" s="649">
        <f t="shared" si="16"/>
        <v>0</v>
      </c>
      <c r="Z35" s="649">
        <f t="shared" si="16"/>
        <v>0</v>
      </c>
      <c r="AA35" s="649">
        <f t="shared" si="16"/>
        <v>0</v>
      </c>
      <c r="AB35" s="306">
        <f t="shared" si="16"/>
        <v>0</v>
      </c>
      <c r="AC35" s="636"/>
    </row>
    <row r="36" spans="1:30" s="664" customFormat="1" ht="16.5" thickTop="1" thickBot="1" x14ac:dyDescent="0.3">
      <c r="A36" s="644">
        <v>2</v>
      </c>
      <c r="B36" s="645" t="s">
        <v>761</v>
      </c>
      <c r="C36" s="645" t="s">
        <v>784</v>
      </c>
      <c r="D36" s="645" t="s">
        <v>784</v>
      </c>
      <c r="E36" s="645" t="s">
        <v>768</v>
      </c>
      <c r="F36" s="645"/>
      <c r="G36" s="645"/>
      <c r="H36" s="647" t="s">
        <v>797</v>
      </c>
      <c r="I36" s="648"/>
      <c r="J36" s="649"/>
      <c r="K36" s="649"/>
      <c r="L36" s="649"/>
      <c r="M36" s="649"/>
      <c r="N36" s="649"/>
      <c r="O36" s="649"/>
      <c r="P36" s="649"/>
      <c r="Q36" s="649"/>
      <c r="R36" s="649"/>
      <c r="S36" s="649"/>
      <c r="T36" s="649"/>
      <c r="U36" s="649"/>
      <c r="V36" s="649"/>
      <c r="W36" s="649"/>
      <c r="X36" s="649"/>
      <c r="Y36" s="649">
        <f t="shared" si="16"/>
        <v>0</v>
      </c>
      <c r="Z36" s="649">
        <f t="shared" si="16"/>
        <v>0</v>
      </c>
      <c r="AA36" s="649">
        <f t="shared" si="16"/>
        <v>0</v>
      </c>
      <c r="AB36" s="306">
        <f t="shared" si="16"/>
        <v>0</v>
      </c>
      <c r="AC36" s="636"/>
    </row>
    <row r="37" spans="1:30" ht="16.5" thickTop="1" thickBot="1" x14ac:dyDescent="0.3">
      <c r="A37" s="642">
        <v>2</v>
      </c>
      <c r="B37" s="637" t="s">
        <v>764</v>
      </c>
      <c r="C37" s="637"/>
      <c r="D37" s="637"/>
      <c r="E37" s="637"/>
      <c r="F37" s="637"/>
      <c r="G37" s="637"/>
      <c r="H37" s="638" t="s">
        <v>798</v>
      </c>
      <c r="I37" s="676">
        <f>+I38+I42</f>
        <v>0</v>
      </c>
      <c r="J37" s="677">
        <f t="shared" ref="J37:X37" si="23">+J38+J42</f>
        <v>0</v>
      </c>
      <c r="K37" s="677">
        <f t="shared" si="23"/>
        <v>0</v>
      </c>
      <c r="L37" s="677">
        <f t="shared" si="23"/>
        <v>0</v>
      </c>
      <c r="M37" s="677">
        <f t="shared" si="23"/>
        <v>145348481</v>
      </c>
      <c r="N37" s="677">
        <f t="shared" si="23"/>
        <v>0</v>
      </c>
      <c r="O37" s="677">
        <f t="shared" si="23"/>
        <v>0</v>
      </c>
      <c r="P37" s="677">
        <f t="shared" si="23"/>
        <v>0</v>
      </c>
      <c r="Q37" s="677">
        <f t="shared" si="23"/>
        <v>0</v>
      </c>
      <c r="R37" s="677">
        <f t="shared" si="23"/>
        <v>0</v>
      </c>
      <c r="S37" s="677">
        <f t="shared" si="23"/>
        <v>0</v>
      </c>
      <c r="T37" s="677">
        <f t="shared" si="23"/>
        <v>0</v>
      </c>
      <c r="U37" s="677">
        <f t="shared" si="23"/>
        <v>0</v>
      </c>
      <c r="V37" s="677">
        <f t="shared" si="23"/>
        <v>0</v>
      </c>
      <c r="W37" s="677">
        <f t="shared" si="23"/>
        <v>0</v>
      </c>
      <c r="X37" s="677">
        <f t="shared" si="23"/>
        <v>0</v>
      </c>
      <c r="Y37" s="652">
        <f t="shared" si="16"/>
        <v>145348481</v>
      </c>
      <c r="Z37" s="677">
        <f t="shared" si="16"/>
        <v>0</v>
      </c>
      <c r="AA37" s="677">
        <f t="shared" si="16"/>
        <v>0</v>
      </c>
      <c r="AB37" s="678">
        <f t="shared" si="16"/>
        <v>0</v>
      </c>
      <c r="AC37" s="636"/>
    </row>
    <row r="38" spans="1:30" ht="16.5" thickTop="1" thickBot="1" x14ac:dyDescent="0.3">
      <c r="A38" s="672">
        <v>2</v>
      </c>
      <c r="B38" s="673" t="s">
        <v>764</v>
      </c>
      <c r="C38" s="656" t="s">
        <v>761</v>
      </c>
      <c r="D38" s="655"/>
      <c r="E38" s="656"/>
      <c r="F38" s="656"/>
      <c r="G38" s="656"/>
      <c r="H38" s="657" t="s">
        <v>799</v>
      </c>
      <c r="I38" s="676">
        <f>+I39+I40+I41</f>
        <v>0</v>
      </c>
      <c r="J38" s="679">
        <f t="shared" ref="J38:X38" si="24">+J39+J40+J41</f>
        <v>0</v>
      </c>
      <c r="K38" s="679">
        <f t="shared" si="24"/>
        <v>0</v>
      </c>
      <c r="L38" s="679">
        <f t="shared" si="24"/>
        <v>0</v>
      </c>
      <c r="M38" s="679">
        <f t="shared" si="24"/>
        <v>0</v>
      </c>
      <c r="N38" s="679">
        <f t="shared" si="24"/>
        <v>0</v>
      </c>
      <c r="O38" s="679">
        <f t="shared" si="24"/>
        <v>0</v>
      </c>
      <c r="P38" s="679">
        <f t="shared" si="24"/>
        <v>0</v>
      </c>
      <c r="Q38" s="679">
        <f t="shared" si="24"/>
        <v>0</v>
      </c>
      <c r="R38" s="679">
        <f t="shared" si="24"/>
        <v>0</v>
      </c>
      <c r="S38" s="679">
        <f t="shared" si="24"/>
        <v>0</v>
      </c>
      <c r="T38" s="679">
        <f t="shared" si="24"/>
        <v>0</v>
      </c>
      <c r="U38" s="679">
        <f t="shared" si="24"/>
        <v>0</v>
      </c>
      <c r="V38" s="679">
        <f t="shared" si="24"/>
        <v>0</v>
      </c>
      <c r="W38" s="679">
        <f t="shared" si="24"/>
        <v>0</v>
      </c>
      <c r="X38" s="679">
        <f t="shared" si="24"/>
        <v>0</v>
      </c>
      <c r="Y38" s="679">
        <f t="shared" si="16"/>
        <v>0</v>
      </c>
      <c r="Z38" s="679">
        <f t="shared" si="16"/>
        <v>0</v>
      </c>
      <c r="AA38" s="679">
        <f t="shared" si="16"/>
        <v>0</v>
      </c>
      <c r="AB38" s="680">
        <f t="shared" si="16"/>
        <v>0</v>
      </c>
      <c r="AC38" s="636"/>
    </row>
    <row r="39" spans="1:30" ht="16.5" thickTop="1" thickBot="1" x14ac:dyDescent="0.3">
      <c r="A39" s="644">
        <v>2</v>
      </c>
      <c r="B39" s="645" t="s">
        <v>764</v>
      </c>
      <c r="C39" s="645" t="s">
        <v>761</v>
      </c>
      <c r="D39" s="646" t="s">
        <v>761</v>
      </c>
      <c r="E39" s="644"/>
      <c r="F39" s="644"/>
      <c r="G39" s="644"/>
      <c r="H39" s="647" t="s">
        <v>799</v>
      </c>
      <c r="I39" s="681"/>
      <c r="J39" s="682"/>
      <c r="K39" s="682"/>
      <c r="L39" s="682"/>
      <c r="M39" s="682"/>
      <c r="N39" s="682"/>
      <c r="O39" s="682"/>
      <c r="P39" s="682"/>
      <c r="Q39" s="682"/>
      <c r="R39" s="682"/>
      <c r="S39" s="682"/>
      <c r="T39" s="682"/>
      <c r="U39" s="682"/>
      <c r="V39" s="682"/>
      <c r="W39" s="682"/>
      <c r="X39" s="682"/>
      <c r="Y39" s="682">
        <f t="shared" si="16"/>
        <v>0</v>
      </c>
      <c r="Z39" s="682">
        <f t="shared" si="16"/>
        <v>0</v>
      </c>
      <c r="AA39" s="682">
        <f t="shared" si="16"/>
        <v>0</v>
      </c>
      <c r="AB39" s="309">
        <f t="shared" si="16"/>
        <v>0</v>
      </c>
      <c r="AC39" s="636"/>
    </row>
    <row r="40" spans="1:30" ht="16.5" thickTop="1" thickBot="1" x14ac:dyDescent="0.3">
      <c r="A40" s="644">
        <v>2</v>
      </c>
      <c r="B40" s="645" t="s">
        <v>764</v>
      </c>
      <c r="C40" s="645" t="s">
        <v>761</v>
      </c>
      <c r="D40" s="646" t="s">
        <v>764</v>
      </c>
      <c r="E40" s="644"/>
      <c r="F40" s="644"/>
      <c r="G40" s="644"/>
      <c r="H40" s="647" t="s">
        <v>800</v>
      </c>
      <c r="I40" s="681"/>
      <c r="J40" s="682"/>
      <c r="K40" s="682"/>
      <c r="L40" s="682"/>
      <c r="M40" s="682"/>
      <c r="N40" s="682"/>
      <c r="O40" s="682"/>
      <c r="P40" s="682"/>
      <c r="Q40" s="682"/>
      <c r="R40" s="682"/>
      <c r="S40" s="682"/>
      <c r="T40" s="682"/>
      <c r="U40" s="682"/>
      <c r="V40" s="682"/>
      <c r="W40" s="682"/>
      <c r="X40" s="682"/>
      <c r="Y40" s="682">
        <f t="shared" si="16"/>
        <v>0</v>
      </c>
      <c r="Z40" s="682">
        <f t="shared" si="16"/>
        <v>0</v>
      </c>
      <c r="AA40" s="682">
        <f t="shared" si="16"/>
        <v>0</v>
      </c>
      <c r="AB40" s="309">
        <f t="shared" si="16"/>
        <v>0</v>
      </c>
      <c r="AC40" s="636"/>
    </row>
    <row r="41" spans="1:30" ht="16.5" thickTop="1" thickBot="1" x14ac:dyDescent="0.3">
      <c r="A41" s="644">
        <v>2</v>
      </c>
      <c r="B41" s="645" t="s">
        <v>764</v>
      </c>
      <c r="C41" s="645" t="s">
        <v>761</v>
      </c>
      <c r="D41" s="646" t="s">
        <v>768</v>
      </c>
      <c r="E41" s="644"/>
      <c r="F41" s="644"/>
      <c r="G41" s="644"/>
      <c r="H41" s="647" t="s">
        <v>782</v>
      </c>
      <c r="I41" s="681"/>
      <c r="J41" s="682"/>
      <c r="K41" s="682"/>
      <c r="L41" s="682"/>
      <c r="M41" s="682"/>
      <c r="N41" s="682"/>
      <c r="O41" s="682"/>
      <c r="P41" s="682"/>
      <c r="Q41" s="682"/>
      <c r="R41" s="682"/>
      <c r="S41" s="682"/>
      <c r="T41" s="682"/>
      <c r="U41" s="682"/>
      <c r="V41" s="682"/>
      <c r="W41" s="682"/>
      <c r="X41" s="682"/>
      <c r="Y41" s="682">
        <f t="shared" si="16"/>
        <v>0</v>
      </c>
      <c r="Z41" s="682">
        <f t="shared" si="16"/>
        <v>0</v>
      </c>
      <c r="AA41" s="682">
        <f t="shared" si="16"/>
        <v>0</v>
      </c>
      <c r="AB41" s="309">
        <f t="shared" si="16"/>
        <v>0</v>
      </c>
      <c r="AC41" s="636"/>
    </row>
    <row r="42" spans="1:30" ht="16.5" thickTop="1" thickBot="1" x14ac:dyDescent="0.3">
      <c r="A42" s="672">
        <v>2</v>
      </c>
      <c r="B42" s="673" t="s">
        <v>764</v>
      </c>
      <c r="C42" s="656" t="s">
        <v>764</v>
      </c>
      <c r="D42" s="655"/>
      <c r="E42" s="656"/>
      <c r="F42" s="656"/>
      <c r="G42" s="656"/>
      <c r="H42" s="657" t="s">
        <v>801</v>
      </c>
      <c r="I42" s="676">
        <f>+I43+I44+I45+I46</f>
        <v>0</v>
      </c>
      <c r="J42" s="679">
        <f t="shared" ref="J42:X42" si="25">+J43+J44+J45+J46</f>
        <v>0</v>
      </c>
      <c r="K42" s="679">
        <f t="shared" si="25"/>
        <v>0</v>
      </c>
      <c r="L42" s="679">
        <f t="shared" si="25"/>
        <v>0</v>
      </c>
      <c r="M42" s="679">
        <f>+M43+M44+M45+M46</f>
        <v>145348481</v>
      </c>
      <c r="N42" s="679">
        <f t="shared" ref="N42:P42" si="26">+N43+N44+N45+N46</f>
        <v>0</v>
      </c>
      <c r="O42" s="679">
        <f t="shared" si="26"/>
        <v>0</v>
      </c>
      <c r="P42" s="679">
        <f t="shared" si="26"/>
        <v>0</v>
      </c>
      <c r="Q42" s="679">
        <f t="shared" si="25"/>
        <v>0</v>
      </c>
      <c r="R42" s="679">
        <f t="shared" si="25"/>
        <v>0</v>
      </c>
      <c r="S42" s="679">
        <f t="shared" si="25"/>
        <v>0</v>
      </c>
      <c r="T42" s="679">
        <f t="shared" si="25"/>
        <v>0</v>
      </c>
      <c r="U42" s="679">
        <f t="shared" si="25"/>
        <v>0</v>
      </c>
      <c r="V42" s="679">
        <f t="shared" si="25"/>
        <v>0</v>
      </c>
      <c r="W42" s="679">
        <f t="shared" si="25"/>
        <v>0</v>
      </c>
      <c r="X42" s="679">
        <f t="shared" si="25"/>
        <v>0</v>
      </c>
      <c r="Y42" s="659">
        <f t="shared" si="16"/>
        <v>145348481</v>
      </c>
      <c r="Z42" s="679">
        <f t="shared" si="16"/>
        <v>0</v>
      </c>
      <c r="AA42" s="679">
        <f t="shared" si="16"/>
        <v>0</v>
      </c>
      <c r="AB42" s="680">
        <f t="shared" si="16"/>
        <v>0</v>
      </c>
      <c r="AC42" s="636"/>
    </row>
    <row r="43" spans="1:30" ht="16.5" thickTop="1" thickBot="1" x14ac:dyDescent="0.3">
      <c r="A43" s="644">
        <v>2</v>
      </c>
      <c r="B43" s="645" t="s">
        <v>764</v>
      </c>
      <c r="C43" s="645" t="s">
        <v>764</v>
      </c>
      <c r="D43" s="645" t="s">
        <v>761</v>
      </c>
      <c r="E43" s="644"/>
      <c r="F43" s="644"/>
      <c r="G43" s="644"/>
      <c r="H43" s="647" t="s">
        <v>801</v>
      </c>
      <c r="I43" s="648"/>
      <c r="J43" s="649"/>
      <c r="K43" s="649"/>
      <c r="L43" s="649"/>
      <c r="M43" s="649">
        <v>0</v>
      </c>
      <c r="N43" s="649"/>
      <c r="O43" s="649"/>
      <c r="P43" s="649"/>
      <c r="Q43" s="649"/>
      <c r="R43" s="649"/>
      <c r="S43" s="649"/>
      <c r="T43" s="649"/>
      <c r="U43" s="649"/>
      <c r="V43" s="649"/>
      <c r="W43" s="649"/>
      <c r="X43" s="649"/>
      <c r="Y43" s="649">
        <f t="shared" si="16"/>
        <v>0</v>
      </c>
      <c r="Z43" s="649">
        <f t="shared" si="16"/>
        <v>0</v>
      </c>
      <c r="AA43" s="649">
        <f t="shared" si="16"/>
        <v>0</v>
      </c>
      <c r="AB43" s="306">
        <f t="shared" si="16"/>
        <v>0</v>
      </c>
      <c r="AC43" s="636"/>
    </row>
    <row r="44" spans="1:30" ht="16.5" thickTop="1" thickBot="1" x14ac:dyDescent="0.3">
      <c r="A44" s="644">
        <v>2</v>
      </c>
      <c r="B44" s="645" t="s">
        <v>764</v>
      </c>
      <c r="C44" s="645" t="s">
        <v>764</v>
      </c>
      <c r="D44" s="645" t="s">
        <v>764</v>
      </c>
      <c r="E44" s="644"/>
      <c r="F44" s="644"/>
      <c r="G44" s="644"/>
      <c r="H44" s="647" t="s">
        <v>802</v>
      </c>
      <c r="I44" s="648"/>
      <c r="J44" s="649"/>
      <c r="K44" s="649"/>
      <c r="L44" s="649"/>
      <c r="M44" s="649">
        <v>0</v>
      </c>
      <c r="N44" s="649"/>
      <c r="O44" s="649"/>
      <c r="P44" s="649"/>
      <c r="Q44" s="649"/>
      <c r="R44" s="649"/>
      <c r="S44" s="649"/>
      <c r="T44" s="649"/>
      <c r="U44" s="649"/>
      <c r="V44" s="649"/>
      <c r="W44" s="649"/>
      <c r="X44" s="649"/>
      <c r="Y44" s="649">
        <f t="shared" si="16"/>
        <v>0</v>
      </c>
      <c r="Z44" s="649">
        <f t="shared" si="16"/>
        <v>0</v>
      </c>
      <c r="AA44" s="649">
        <f t="shared" si="16"/>
        <v>0</v>
      </c>
      <c r="AB44" s="306">
        <f t="shared" si="16"/>
        <v>0</v>
      </c>
      <c r="AC44" s="636"/>
    </row>
    <row r="45" spans="1:30" ht="16.5" thickTop="1" thickBot="1" x14ac:dyDescent="0.3">
      <c r="A45" s="644">
        <v>2</v>
      </c>
      <c r="B45" s="645" t="s">
        <v>764</v>
      </c>
      <c r="C45" s="645" t="s">
        <v>764</v>
      </c>
      <c r="D45" s="645" t="s">
        <v>768</v>
      </c>
      <c r="E45" s="644"/>
      <c r="F45" s="644"/>
      <c r="G45" s="644"/>
      <c r="H45" s="647" t="s">
        <v>782</v>
      </c>
      <c r="I45" s="648"/>
      <c r="J45" s="649"/>
      <c r="K45" s="649"/>
      <c r="L45" s="649"/>
      <c r="M45" s="649">
        <v>0</v>
      </c>
      <c r="N45" s="649"/>
      <c r="O45" s="649"/>
      <c r="P45" s="649"/>
      <c r="Q45" s="649"/>
      <c r="R45" s="649"/>
      <c r="S45" s="649"/>
      <c r="T45" s="649"/>
      <c r="U45" s="649"/>
      <c r="V45" s="649"/>
      <c r="W45" s="649"/>
      <c r="X45" s="649"/>
      <c r="Y45" s="649">
        <f t="shared" si="16"/>
        <v>0</v>
      </c>
      <c r="Z45" s="649">
        <f t="shared" si="16"/>
        <v>0</v>
      </c>
      <c r="AA45" s="649">
        <f t="shared" si="16"/>
        <v>0</v>
      </c>
      <c r="AB45" s="306">
        <f t="shared" si="16"/>
        <v>0</v>
      </c>
      <c r="AC45" s="636"/>
    </row>
    <row r="46" spans="1:30" ht="16.5" thickTop="1" thickBot="1" x14ac:dyDescent="0.3">
      <c r="A46" s="644">
        <v>2</v>
      </c>
      <c r="B46" s="645" t="s">
        <v>764</v>
      </c>
      <c r="C46" s="645" t="s">
        <v>764</v>
      </c>
      <c r="D46" s="645" t="s">
        <v>784</v>
      </c>
      <c r="E46" s="644"/>
      <c r="F46" s="644"/>
      <c r="G46" s="644"/>
      <c r="H46" s="647" t="s">
        <v>803</v>
      </c>
      <c r="I46" s="648"/>
      <c r="J46" s="661"/>
      <c r="K46" s="661"/>
      <c r="L46" s="661"/>
      <c r="M46" s="661">
        <v>145348481</v>
      </c>
      <c r="N46" s="661">
        <v>0</v>
      </c>
      <c r="O46" s="661">
        <v>0</v>
      </c>
      <c r="P46" s="661">
        <v>0</v>
      </c>
      <c r="Q46" s="661"/>
      <c r="R46" s="661"/>
      <c r="S46" s="661"/>
      <c r="T46" s="661"/>
      <c r="U46" s="661"/>
      <c r="V46" s="661"/>
      <c r="W46" s="661"/>
      <c r="X46" s="661"/>
      <c r="Y46" s="662">
        <f t="shared" si="16"/>
        <v>145348481</v>
      </c>
      <c r="Z46" s="661">
        <f t="shared" si="16"/>
        <v>0</v>
      </c>
      <c r="AA46" s="661">
        <f t="shared" si="16"/>
        <v>0</v>
      </c>
      <c r="AB46" s="307">
        <f t="shared" si="16"/>
        <v>0</v>
      </c>
      <c r="AC46" s="636"/>
    </row>
    <row r="47" spans="1:30" ht="16.5" thickTop="1" thickBot="1" x14ac:dyDescent="0.3">
      <c r="A47" s="631">
        <v>2</v>
      </c>
      <c r="B47" s="631" t="s">
        <v>768</v>
      </c>
      <c r="C47" s="631"/>
      <c r="D47" s="631"/>
      <c r="E47" s="631"/>
      <c r="F47" s="631"/>
      <c r="G47" s="631"/>
      <c r="H47" s="632" t="s">
        <v>1592</v>
      </c>
      <c r="I47" s="633">
        <f t="shared" ref="I47:T47" si="27">I49+I74+I88+I121+I127+I145+I159+I184</f>
        <v>22737403622</v>
      </c>
      <c r="J47" s="633">
        <f t="shared" si="27"/>
        <v>19044166575</v>
      </c>
      <c r="K47" s="633">
        <f t="shared" si="27"/>
        <v>11131083260</v>
      </c>
      <c r="L47" s="633">
        <f>L49+L74+L88+L121+L127+L145+L159+L184</f>
        <v>10728795377</v>
      </c>
      <c r="M47" s="633">
        <f t="shared" si="27"/>
        <v>43287542076</v>
      </c>
      <c r="N47" s="633">
        <f t="shared" si="27"/>
        <v>43272325138</v>
      </c>
      <c r="O47" s="633">
        <f t="shared" si="27"/>
        <v>17077567859</v>
      </c>
      <c r="P47" s="633">
        <f t="shared" si="27"/>
        <v>17077567859</v>
      </c>
      <c r="Q47" s="633">
        <f t="shared" si="27"/>
        <v>0</v>
      </c>
      <c r="R47" s="633">
        <f t="shared" si="27"/>
        <v>0</v>
      </c>
      <c r="S47" s="633">
        <f t="shared" si="27"/>
        <v>0</v>
      </c>
      <c r="T47" s="633">
        <f t="shared" si="27"/>
        <v>0</v>
      </c>
      <c r="U47" s="633">
        <f>U49+U74+U88+U121+U127+U145+U159+U184</f>
        <v>15693880576</v>
      </c>
      <c r="V47" s="633">
        <f t="shared" ref="V47:X47" si="28">V49+V74+V88+V121+V127+V145+V159+V184</f>
        <v>13981014005.459999</v>
      </c>
      <c r="W47" s="633">
        <f t="shared" si="28"/>
        <v>7902530787.6899996</v>
      </c>
      <c r="X47" s="633">
        <f t="shared" si="28"/>
        <v>7902530787.6899996</v>
      </c>
      <c r="Y47" s="683">
        <f>Y48+Y87+Y126+Y144+Y158</f>
        <v>81718826274</v>
      </c>
      <c r="Z47" s="683">
        <f t="shared" ref="Z47:AB47" si="29">Z49+Z74+Z88+Z121+Z127+Z145+Z159+Z184</f>
        <v>76297505718.459991</v>
      </c>
      <c r="AA47" s="683">
        <f t="shared" si="29"/>
        <v>36111181906.689995</v>
      </c>
      <c r="AB47" s="683">
        <f t="shared" si="29"/>
        <v>35708894023.689995</v>
      </c>
      <c r="AC47" s="636"/>
      <c r="AD47" s="764">
        <f>+Y47-'Anexo 3 Matriz inf ingresos'!Q7</f>
        <v>0</v>
      </c>
    </row>
    <row r="48" spans="1:30" ht="16.5" thickTop="1" thickBot="1" x14ac:dyDescent="0.3">
      <c r="A48" s="684"/>
      <c r="B48" s="637"/>
      <c r="C48" s="637"/>
      <c r="D48" s="637"/>
      <c r="E48" s="684"/>
      <c r="F48" s="684"/>
      <c r="G48" s="684"/>
      <c r="H48" s="685" t="s">
        <v>141</v>
      </c>
      <c r="I48" s="648">
        <f>+I49+I74</f>
        <v>5953000000</v>
      </c>
      <c r="J48" s="686">
        <f>+J49+J74</f>
        <v>4758749897</v>
      </c>
      <c r="K48" s="686">
        <f t="shared" ref="K48:AB48" si="30">+K49+K74</f>
        <v>1329480319</v>
      </c>
      <c r="L48" s="686">
        <f t="shared" si="30"/>
        <v>1292556372</v>
      </c>
      <c r="M48" s="686">
        <f>+M49+M74+M88</f>
        <v>43287542076</v>
      </c>
      <c r="N48" s="686">
        <f t="shared" ref="N48:P48" si="31">+N49+N74+N88</f>
        <v>43272325138</v>
      </c>
      <c r="O48" s="686">
        <f t="shared" si="31"/>
        <v>17077567859</v>
      </c>
      <c r="P48" s="686">
        <f t="shared" si="31"/>
        <v>17077567859</v>
      </c>
      <c r="Q48" s="686">
        <f t="shared" si="30"/>
        <v>0</v>
      </c>
      <c r="R48" s="686">
        <f t="shared" si="30"/>
        <v>0</v>
      </c>
      <c r="S48" s="686">
        <f t="shared" si="30"/>
        <v>0</v>
      </c>
      <c r="T48" s="686">
        <f t="shared" si="30"/>
        <v>0</v>
      </c>
      <c r="U48" s="686">
        <f t="shared" si="30"/>
        <v>3982643245</v>
      </c>
      <c r="V48" s="686">
        <f t="shared" si="30"/>
        <v>2273021315.96</v>
      </c>
      <c r="W48" s="686">
        <f t="shared" si="30"/>
        <v>2256535598.96</v>
      </c>
      <c r="X48" s="686">
        <f t="shared" si="30"/>
        <v>2256535598.96</v>
      </c>
      <c r="Y48" s="687">
        <f t="shared" si="30"/>
        <v>35105836737</v>
      </c>
      <c r="Z48" s="687">
        <f t="shared" si="30"/>
        <v>32199458579.959999</v>
      </c>
      <c r="AA48" s="687">
        <f t="shared" si="30"/>
        <v>15457594026.959999</v>
      </c>
      <c r="AB48" s="688">
        <f t="shared" si="30"/>
        <v>15420670079.959999</v>
      </c>
      <c r="AC48" s="636"/>
    </row>
    <row r="49" spans="1:29" ht="27" thickTop="1" thickBot="1" x14ac:dyDescent="0.3">
      <c r="A49" s="684"/>
      <c r="B49" s="637"/>
      <c r="C49" s="637"/>
      <c r="D49" s="689"/>
      <c r="E49" s="690"/>
      <c r="F49" s="690"/>
      <c r="G49" s="690"/>
      <c r="H49" s="310" t="s">
        <v>142</v>
      </c>
      <c r="I49" s="648">
        <f>+I50+I54+I58+I62+I66+I70</f>
        <v>4413000000</v>
      </c>
      <c r="J49" s="648">
        <f t="shared" ref="J49:L49" si="32">+J50+J54+J58+J62+J66+J70</f>
        <v>3910331307</v>
      </c>
      <c r="K49" s="648">
        <f t="shared" si="32"/>
        <v>894389661</v>
      </c>
      <c r="L49" s="648">
        <f t="shared" si="32"/>
        <v>857465714</v>
      </c>
      <c r="M49" s="686">
        <f t="shared" ref="M49:X49" si="33">+M50+M70</f>
        <v>0</v>
      </c>
      <c r="N49" s="686">
        <f t="shared" si="33"/>
        <v>0</v>
      </c>
      <c r="O49" s="686">
        <f t="shared" si="33"/>
        <v>0</v>
      </c>
      <c r="P49" s="686">
        <f t="shared" si="33"/>
        <v>0</v>
      </c>
      <c r="Q49" s="686">
        <f t="shared" si="33"/>
        <v>0</v>
      </c>
      <c r="R49" s="686">
        <f t="shared" si="33"/>
        <v>0</v>
      </c>
      <c r="S49" s="686">
        <f t="shared" si="33"/>
        <v>0</v>
      </c>
      <c r="T49" s="686">
        <f t="shared" si="33"/>
        <v>0</v>
      </c>
      <c r="U49" s="823">
        <f t="shared" si="33"/>
        <v>1709455689</v>
      </c>
      <c r="V49" s="686">
        <f t="shared" si="33"/>
        <v>0</v>
      </c>
      <c r="W49" s="686">
        <f t="shared" si="33"/>
        <v>0</v>
      </c>
      <c r="X49" s="686">
        <f t="shared" si="33"/>
        <v>0</v>
      </c>
      <c r="Y49" s="687">
        <f>Y50+Y54+Y58+Y62+Y66+Y70</f>
        <v>6122455689</v>
      </c>
      <c r="Z49" s="687">
        <f t="shared" ref="Z49:AB49" si="34">Z50+Z54+Z58+Z62+Z66+Z70</f>
        <v>3910331307</v>
      </c>
      <c r="AA49" s="687">
        <f t="shared" si="34"/>
        <v>894389661</v>
      </c>
      <c r="AB49" s="687">
        <f t="shared" si="34"/>
        <v>857465714</v>
      </c>
      <c r="AC49" s="636"/>
    </row>
    <row r="50" spans="1:29" ht="39" customHeight="1" thickTop="1" thickBot="1" x14ac:dyDescent="0.3">
      <c r="A50" s="672"/>
      <c r="B50" s="672"/>
      <c r="C50" s="672"/>
      <c r="D50" s="672"/>
      <c r="E50" s="672"/>
      <c r="F50" s="672"/>
      <c r="G50" s="672"/>
      <c r="H50" s="691" t="s">
        <v>804</v>
      </c>
      <c r="I50" s="648">
        <f>+I51</f>
        <v>350000000</v>
      </c>
      <c r="J50" s="648">
        <f>+J51</f>
        <v>171378552</v>
      </c>
      <c r="K50" s="648">
        <f t="shared" ref="J50:X52" si="35">+K51</f>
        <v>51378552</v>
      </c>
      <c r="L50" s="648">
        <f t="shared" si="35"/>
        <v>51378552</v>
      </c>
      <c r="M50" s="692">
        <f t="shared" si="35"/>
        <v>0</v>
      </c>
      <c r="N50" s="692">
        <f t="shared" si="35"/>
        <v>0</v>
      </c>
      <c r="O50" s="692">
        <f t="shared" si="35"/>
        <v>0</v>
      </c>
      <c r="P50" s="692">
        <f t="shared" si="35"/>
        <v>0</v>
      </c>
      <c r="Q50" s="692">
        <f t="shared" si="35"/>
        <v>0</v>
      </c>
      <c r="R50" s="692">
        <f t="shared" si="35"/>
        <v>0</v>
      </c>
      <c r="S50" s="692">
        <f t="shared" si="35"/>
        <v>0</v>
      </c>
      <c r="T50" s="692">
        <f t="shared" si="35"/>
        <v>0</v>
      </c>
      <c r="U50" s="692">
        <f t="shared" si="35"/>
        <v>1709455689</v>
      </c>
      <c r="V50" s="692">
        <f t="shared" si="35"/>
        <v>0</v>
      </c>
      <c r="W50" s="692">
        <f t="shared" si="35"/>
        <v>0</v>
      </c>
      <c r="X50" s="692">
        <f t="shared" si="35"/>
        <v>0</v>
      </c>
      <c r="Y50" s="693">
        <f>I50+M50+Q50+U50</f>
        <v>2059455689</v>
      </c>
      <c r="Z50" s="693">
        <f t="shared" ref="Z50:AB50" si="36">J50+N50+R50+V50</f>
        <v>171378552</v>
      </c>
      <c r="AA50" s="693">
        <f t="shared" si="36"/>
        <v>51378552</v>
      </c>
      <c r="AB50" s="693">
        <f t="shared" si="36"/>
        <v>51378552</v>
      </c>
      <c r="AC50" s="636"/>
    </row>
    <row r="51" spans="1:29" ht="16.5" thickTop="1" thickBot="1" x14ac:dyDescent="0.3">
      <c r="A51" s="672"/>
      <c r="B51" s="672"/>
      <c r="C51" s="672"/>
      <c r="D51" s="672"/>
      <c r="E51" s="672"/>
      <c r="F51" s="672"/>
      <c r="G51" s="672"/>
      <c r="H51" s="695" t="s">
        <v>805</v>
      </c>
      <c r="I51" s="648">
        <f>+I52</f>
        <v>350000000</v>
      </c>
      <c r="J51" s="648">
        <f t="shared" si="35"/>
        <v>171378552</v>
      </c>
      <c r="K51" s="648">
        <f t="shared" si="35"/>
        <v>51378552</v>
      </c>
      <c r="L51" s="648">
        <f t="shared" si="35"/>
        <v>51378552</v>
      </c>
      <c r="M51" s="692">
        <f t="shared" si="35"/>
        <v>0</v>
      </c>
      <c r="N51" s="692">
        <f t="shared" si="35"/>
        <v>0</v>
      </c>
      <c r="O51" s="692">
        <f t="shared" si="35"/>
        <v>0</v>
      </c>
      <c r="P51" s="692">
        <f t="shared" si="35"/>
        <v>0</v>
      </c>
      <c r="Q51" s="692">
        <f t="shared" si="35"/>
        <v>0</v>
      </c>
      <c r="R51" s="692">
        <f t="shared" si="35"/>
        <v>0</v>
      </c>
      <c r="S51" s="692">
        <f t="shared" si="35"/>
        <v>0</v>
      </c>
      <c r="T51" s="692">
        <f t="shared" si="35"/>
        <v>0</v>
      </c>
      <c r="U51" s="692">
        <f t="shared" si="35"/>
        <v>1709455689</v>
      </c>
      <c r="V51" s="692">
        <f t="shared" si="35"/>
        <v>0</v>
      </c>
      <c r="W51" s="692">
        <f t="shared" si="35"/>
        <v>0</v>
      </c>
      <c r="X51" s="692">
        <f t="shared" si="35"/>
        <v>0</v>
      </c>
      <c r="Y51" s="693">
        <f t="shared" si="16"/>
        <v>2059455689</v>
      </c>
      <c r="Z51" s="693">
        <f t="shared" si="16"/>
        <v>171378552</v>
      </c>
      <c r="AA51" s="693">
        <f t="shared" si="16"/>
        <v>51378552</v>
      </c>
      <c r="AB51" s="694">
        <f t="shared" si="16"/>
        <v>51378552</v>
      </c>
      <c r="AC51" s="636"/>
    </row>
    <row r="52" spans="1:29" ht="16.5" thickTop="1" thickBot="1" x14ac:dyDescent="0.3">
      <c r="A52" s="644"/>
      <c r="B52" s="644"/>
      <c r="C52" s="644"/>
      <c r="D52" s="644"/>
      <c r="E52" s="645"/>
      <c r="F52" s="645"/>
      <c r="G52" s="644"/>
      <c r="H52" s="696" t="s">
        <v>806</v>
      </c>
      <c r="I52" s="648">
        <f>+I53</f>
        <v>350000000</v>
      </c>
      <c r="J52" s="648">
        <f t="shared" si="35"/>
        <v>171378552</v>
      </c>
      <c r="K52" s="648">
        <f t="shared" si="35"/>
        <v>51378552</v>
      </c>
      <c r="L52" s="648">
        <f t="shared" si="35"/>
        <v>51378552</v>
      </c>
      <c r="M52" s="697">
        <f t="shared" si="35"/>
        <v>0</v>
      </c>
      <c r="N52" s="697">
        <f t="shared" si="35"/>
        <v>0</v>
      </c>
      <c r="O52" s="697">
        <f t="shared" si="35"/>
        <v>0</v>
      </c>
      <c r="P52" s="697">
        <f t="shared" si="35"/>
        <v>0</v>
      </c>
      <c r="Q52" s="697">
        <f t="shared" si="35"/>
        <v>0</v>
      </c>
      <c r="R52" s="697">
        <f t="shared" si="35"/>
        <v>0</v>
      </c>
      <c r="S52" s="697">
        <f t="shared" si="35"/>
        <v>0</v>
      </c>
      <c r="T52" s="697">
        <f t="shared" si="35"/>
        <v>0</v>
      </c>
      <c r="U52" s="697">
        <f t="shared" si="35"/>
        <v>1709455689</v>
      </c>
      <c r="V52" s="697">
        <f t="shared" si="35"/>
        <v>0</v>
      </c>
      <c r="W52" s="697">
        <f t="shared" si="35"/>
        <v>0</v>
      </c>
      <c r="X52" s="697">
        <f t="shared" si="35"/>
        <v>0</v>
      </c>
      <c r="Y52" s="650">
        <f t="shared" si="16"/>
        <v>2059455689</v>
      </c>
      <c r="Z52" s="650">
        <f t="shared" si="16"/>
        <v>171378552</v>
      </c>
      <c r="AA52" s="650">
        <f t="shared" si="16"/>
        <v>51378552</v>
      </c>
      <c r="AB52" s="651">
        <f t="shared" si="16"/>
        <v>51378552</v>
      </c>
      <c r="AC52" s="636"/>
    </row>
    <row r="53" spans="1:29" ht="16.5" thickTop="1" thickBot="1" x14ac:dyDescent="0.3">
      <c r="A53" s="644"/>
      <c r="B53" s="644"/>
      <c r="C53" s="644"/>
      <c r="D53" s="644"/>
      <c r="E53" s="645"/>
      <c r="F53" s="645"/>
      <c r="G53" s="645"/>
      <c r="H53" s="696" t="s">
        <v>807</v>
      </c>
      <c r="I53" s="648">
        <v>350000000</v>
      </c>
      <c r="J53" s="648">
        <v>171378552</v>
      </c>
      <c r="K53" s="648">
        <v>51378552</v>
      </c>
      <c r="L53" s="648">
        <v>51378552</v>
      </c>
      <c r="M53" s="697"/>
      <c r="N53" s="697"/>
      <c r="O53" s="697"/>
      <c r="P53" s="697"/>
      <c r="Q53" s="697"/>
      <c r="R53" s="697"/>
      <c r="S53" s="697"/>
      <c r="T53" s="697"/>
      <c r="U53" s="697">
        <v>1709455689</v>
      </c>
      <c r="V53" s="697"/>
      <c r="W53" s="697"/>
      <c r="X53" s="697"/>
      <c r="Y53" s="650">
        <f t="shared" si="16"/>
        <v>2059455689</v>
      </c>
      <c r="Z53" s="650">
        <f t="shared" si="16"/>
        <v>171378552</v>
      </c>
      <c r="AA53" s="650">
        <f t="shared" si="16"/>
        <v>51378552</v>
      </c>
      <c r="AB53" s="651">
        <f t="shared" si="16"/>
        <v>51378552</v>
      </c>
      <c r="AC53" s="636"/>
    </row>
    <row r="54" spans="1:29" ht="28.5" customHeight="1" thickTop="1" thickBot="1" x14ac:dyDescent="0.3">
      <c r="A54" s="644"/>
      <c r="B54" s="644"/>
      <c r="C54" s="644"/>
      <c r="D54" s="644"/>
      <c r="E54" s="645"/>
      <c r="F54" s="645"/>
      <c r="G54" s="645"/>
      <c r="H54" s="698" t="s">
        <v>166</v>
      </c>
      <c r="I54" s="648">
        <f>I55</f>
        <v>113000000</v>
      </c>
      <c r="J54" s="648">
        <f t="shared" ref="J54:X54" si="37">J55</f>
        <v>95450780</v>
      </c>
      <c r="K54" s="648">
        <f t="shared" si="37"/>
        <v>95450780</v>
      </c>
      <c r="L54" s="648">
        <f t="shared" si="37"/>
        <v>88250780</v>
      </c>
      <c r="M54" s="697">
        <f t="shared" si="37"/>
        <v>0</v>
      </c>
      <c r="N54" s="697">
        <f t="shared" si="37"/>
        <v>0</v>
      </c>
      <c r="O54" s="697">
        <f t="shared" si="37"/>
        <v>0</v>
      </c>
      <c r="P54" s="697">
        <f t="shared" si="37"/>
        <v>0</v>
      </c>
      <c r="Q54" s="697">
        <f t="shared" si="37"/>
        <v>0</v>
      </c>
      <c r="R54" s="697">
        <f t="shared" si="37"/>
        <v>0</v>
      </c>
      <c r="S54" s="697">
        <f t="shared" si="37"/>
        <v>0</v>
      </c>
      <c r="T54" s="697">
        <f t="shared" si="37"/>
        <v>0</v>
      </c>
      <c r="U54" s="697">
        <f t="shared" si="37"/>
        <v>0</v>
      </c>
      <c r="V54" s="697">
        <f t="shared" si="37"/>
        <v>0</v>
      </c>
      <c r="W54" s="697">
        <f t="shared" si="37"/>
        <v>0</v>
      </c>
      <c r="X54" s="697">
        <f t="shared" si="37"/>
        <v>0</v>
      </c>
      <c r="Y54" s="650">
        <f>I54+M54+Q54+U54</f>
        <v>113000000</v>
      </c>
      <c r="Z54" s="650">
        <f t="shared" ref="Z54:AC54" si="38">J54+N54+R54+V54</f>
        <v>95450780</v>
      </c>
      <c r="AA54" s="650">
        <f t="shared" si="38"/>
        <v>95450780</v>
      </c>
      <c r="AB54" s="650">
        <f t="shared" si="38"/>
        <v>88250780</v>
      </c>
      <c r="AC54" s="650">
        <f t="shared" si="38"/>
        <v>113000000</v>
      </c>
    </row>
    <row r="55" spans="1:29" ht="16.5" thickTop="1" thickBot="1" x14ac:dyDescent="0.3">
      <c r="A55" s="672"/>
      <c r="B55" s="672"/>
      <c r="C55" s="672"/>
      <c r="D55" s="672"/>
      <c r="E55" s="672"/>
      <c r="F55" s="672"/>
      <c r="G55" s="672"/>
      <c r="H55" s="699" t="s">
        <v>805</v>
      </c>
      <c r="I55" s="648">
        <f>+I56</f>
        <v>113000000</v>
      </c>
      <c r="J55" s="648">
        <f t="shared" ref="J55:X56" si="39">+J56</f>
        <v>95450780</v>
      </c>
      <c r="K55" s="648">
        <f t="shared" si="39"/>
        <v>95450780</v>
      </c>
      <c r="L55" s="648">
        <f t="shared" si="39"/>
        <v>88250780</v>
      </c>
      <c r="M55" s="692">
        <f t="shared" si="39"/>
        <v>0</v>
      </c>
      <c r="N55" s="692">
        <f t="shared" si="39"/>
        <v>0</v>
      </c>
      <c r="O55" s="692">
        <f t="shared" si="39"/>
        <v>0</v>
      </c>
      <c r="P55" s="692">
        <f t="shared" si="39"/>
        <v>0</v>
      </c>
      <c r="Q55" s="692">
        <f t="shared" si="39"/>
        <v>0</v>
      </c>
      <c r="R55" s="692">
        <f t="shared" si="39"/>
        <v>0</v>
      </c>
      <c r="S55" s="692">
        <f t="shared" si="39"/>
        <v>0</v>
      </c>
      <c r="T55" s="692">
        <f t="shared" si="39"/>
        <v>0</v>
      </c>
      <c r="U55" s="692">
        <f t="shared" si="39"/>
        <v>0</v>
      </c>
      <c r="V55" s="692">
        <f t="shared" si="39"/>
        <v>0</v>
      </c>
      <c r="W55" s="692">
        <f t="shared" si="39"/>
        <v>0</v>
      </c>
      <c r="X55" s="692">
        <f t="shared" si="39"/>
        <v>0</v>
      </c>
      <c r="Y55" s="693">
        <f t="shared" ref="Y55:AB57" si="40">+I55+M55+Q55+U55</f>
        <v>113000000</v>
      </c>
      <c r="Z55" s="693">
        <f t="shared" si="40"/>
        <v>95450780</v>
      </c>
      <c r="AA55" s="693">
        <f t="shared" si="40"/>
        <v>95450780</v>
      </c>
      <c r="AB55" s="694">
        <f t="shared" si="40"/>
        <v>88250780</v>
      </c>
      <c r="AC55" s="636"/>
    </row>
    <row r="56" spans="1:29" ht="16.5" thickTop="1" thickBot="1" x14ac:dyDescent="0.3">
      <c r="A56" s="644"/>
      <c r="B56" s="644"/>
      <c r="C56" s="644"/>
      <c r="D56" s="644"/>
      <c r="E56" s="645"/>
      <c r="F56" s="645"/>
      <c r="G56" s="644"/>
      <c r="H56" s="311" t="s">
        <v>806</v>
      </c>
      <c r="I56" s="648">
        <f>+I57</f>
        <v>113000000</v>
      </c>
      <c r="J56" s="648">
        <f t="shared" si="39"/>
        <v>95450780</v>
      </c>
      <c r="K56" s="648">
        <f t="shared" si="39"/>
        <v>95450780</v>
      </c>
      <c r="L56" s="648">
        <f t="shared" si="39"/>
        <v>88250780</v>
      </c>
      <c r="M56" s="697">
        <f t="shared" si="39"/>
        <v>0</v>
      </c>
      <c r="N56" s="697">
        <f t="shared" si="39"/>
        <v>0</v>
      </c>
      <c r="O56" s="697">
        <f t="shared" si="39"/>
        <v>0</v>
      </c>
      <c r="P56" s="697">
        <f t="shared" si="39"/>
        <v>0</v>
      </c>
      <c r="Q56" s="697">
        <f t="shared" si="39"/>
        <v>0</v>
      </c>
      <c r="R56" s="697">
        <f t="shared" si="39"/>
        <v>0</v>
      </c>
      <c r="S56" s="697">
        <f t="shared" si="39"/>
        <v>0</v>
      </c>
      <c r="T56" s="697">
        <f t="shared" si="39"/>
        <v>0</v>
      </c>
      <c r="U56" s="697">
        <f t="shared" si="39"/>
        <v>0</v>
      </c>
      <c r="V56" s="697">
        <f t="shared" si="39"/>
        <v>0</v>
      </c>
      <c r="W56" s="697">
        <f t="shared" si="39"/>
        <v>0</v>
      </c>
      <c r="X56" s="697">
        <f t="shared" si="39"/>
        <v>0</v>
      </c>
      <c r="Y56" s="650">
        <f t="shared" si="40"/>
        <v>113000000</v>
      </c>
      <c r="Z56" s="650">
        <f t="shared" si="40"/>
        <v>95450780</v>
      </c>
      <c r="AA56" s="650">
        <f t="shared" si="40"/>
        <v>95450780</v>
      </c>
      <c r="AB56" s="651">
        <f t="shared" si="40"/>
        <v>88250780</v>
      </c>
      <c r="AC56" s="636"/>
    </row>
    <row r="57" spans="1:29" ht="16.5" thickTop="1" thickBot="1" x14ac:dyDescent="0.3">
      <c r="A57" s="644"/>
      <c r="B57" s="644"/>
      <c r="C57" s="644"/>
      <c r="D57" s="644"/>
      <c r="E57" s="645"/>
      <c r="F57" s="645"/>
      <c r="G57" s="645"/>
      <c r="H57" s="311" t="s">
        <v>807</v>
      </c>
      <c r="I57" s="648">
        <v>113000000</v>
      </c>
      <c r="J57" s="648">
        <v>95450780</v>
      </c>
      <c r="K57" s="648">
        <v>95450780</v>
      </c>
      <c r="L57" s="648">
        <v>88250780</v>
      </c>
      <c r="M57" s="697"/>
      <c r="N57" s="697"/>
      <c r="O57" s="697"/>
      <c r="P57" s="697"/>
      <c r="Q57" s="697"/>
      <c r="R57" s="697"/>
      <c r="S57" s="697"/>
      <c r="T57" s="697"/>
      <c r="U57" s="697"/>
      <c r="V57" s="697"/>
      <c r="W57" s="697"/>
      <c r="X57" s="697"/>
      <c r="Y57" s="650">
        <f t="shared" si="40"/>
        <v>113000000</v>
      </c>
      <c r="Z57" s="650">
        <f t="shared" si="40"/>
        <v>95450780</v>
      </c>
      <c r="AA57" s="650">
        <f t="shared" si="40"/>
        <v>95450780</v>
      </c>
      <c r="AB57" s="651">
        <f t="shared" si="40"/>
        <v>88250780</v>
      </c>
      <c r="AC57" s="636"/>
    </row>
    <row r="58" spans="1:29" ht="27.75" customHeight="1" thickTop="1" thickBot="1" x14ac:dyDescent="0.3">
      <c r="A58" s="644"/>
      <c r="B58" s="644"/>
      <c r="C58" s="644"/>
      <c r="D58" s="644"/>
      <c r="E58" s="645"/>
      <c r="F58" s="645"/>
      <c r="G58" s="645"/>
      <c r="H58" s="698" t="s">
        <v>175</v>
      </c>
      <c r="I58" s="648">
        <f>+I59</f>
        <v>500000000</v>
      </c>
      <c r="J58" s="648">
        <f t="shared" ref="J58:X60" si="41">+J59</f>
        <v>462839933</v>
      </c>
      <c r="K58" s="648">
        <f t="shared" si="41"/>
        <v>441168133</v>
      </c>
      <c r="L58" s="648">
        <f t="shared" si="41"/>
        <v>427866133</v>
      </c>
      <c r="M58" s="697">
        <f t="shared" si="41"/>
        <v>0</v>
      </c>
      <c r="N58" s="697">
        <f t="shared" si="41"/>
        <v>0</v>
      </c>
      <c r="O58" s="697">
        <f t="shared" si="41"/>
        <v>0</v>
      </c>
      <c r="P58" s="697">
        <f t="shared" si="41"/>
        <v>0</v>
      </c>
      <c r="Q58" s="697">
        <f t="shared" si="41"/>
        <v>0</v>
      </c>
      <c r="R58" s="697">
        <f t="shared" si="41"/>
        <v>0</v>
      </c>
      <c r="S58" s="697">
        <f t="shared" si="41"/>
        <v>0</v>
      </c>
      <c r="T58" s="697">
        <f t="shared" si="41"/>
        <v>0</v>
      </c>
      <c r="U58" s="697">
        <f t="shared" si="41"/>
        <v>0</v>
      </c>
      <c r="V58" s="697">
        <f t="shared" si="41"/>
        <v>0</v>
      </c>
      <c r="W58" s="697">
        <f t="shared" si="41"/>
        <v>0</v>
      </c>
      <c r="X58" s="697">
        <f t="shared" si="41"/>
        <v>0</v>
      </c>
      <c r="Y58" s="650">
        <f>I58+M58+Q58+U58</f>
        <v>500000000</v>
      </c>
      <c r="Z58" s="650">
        <f t="shared" ref="Z58:AC58" si="42">J58+N58+R58+V58</f>
        <v>462839933</v>
      </c>
      <c r="AA58" s="650">
        <f t="shared" si="42"/>
        <v>441168133</v>
      </c>
      <c r="AB58" s="650">
        <f t="shared" si="42"/>
        <v>427866133</v>
      </c>
      <c r="AC58" s="650">
        <f t="shared" si="42"/>
        <v>500000000</v>
      </c>
    </row>
    <row r="59" spans="1:29" ht="16.5" thickTop="1" thickBot="1" x14ac:dyDescent="0.3">
      <c r="A59" s="672"/>
      <c r="B59" s="672"/>
      <c r="C59" s="672"/>
      <c r="D59" s="672"/>
      <c r="E59" s="672"/>
      <c r="F59" s="672"/>
      <c r="G59" s="672"/>
      <c r="H59" s="699" t="s">
        <v>805</v>
      </c>
      <c r="I59" s="648">
        <f>+I60</f>
        <v>500000000</v>
      </c>
      <c r="J59" s="648">
        <f t="shared" si="41"/>
        <v>462839933</v>
      </c>
      <c r="K59" s="648">
        <f t="shared" si="41"/>
        <v>441168133</v>
      </c>
      <c r="L59" s="648">
        <f t="shared" si="41"/>
        <v>427866133</v>
      </c>
      <c r="M59" s="692">
        <f t="shared" si="41"/>
        <v>0</v>
      </c>
      <c r="N59" s="692">
        <f t="shared" si="41"/>
        <v>0</v>
      </c>
      <c r="O59" s="692">
        <f t="shared" si="41"/>
        <v>0</v>
      </c>
      <c r="P59" s="692">
        <f t="shared" si="41"/>
        <v>0</v>
      </c>
      <c r="Q59" s="692">
        <f t="shared" si="41"/>
        <v>0</v>
      </c>
      <c r="R59" s="692">
        <f t="shared" si="41"/>
        <v>0</v>
      </c>
      <c r="S59" s="692">
        <f t="shared" si="41"/>
        <v>0</v>
      </c>
      <c r="T59" s="692">
        <f t="shared" si="41"/>
        <v>0</v>
      </c>
      <c r="U59" s="692">
        <f t="shared" si="41"/>
        <v>0</v>
      </c>
      <c r="V59" s="692">
        <f t="shared" si="41"/>
        <v>0</v>
      </c>
      <c r="W59" s="692">
        <f t="shared" si="41"/>
        <v>0</v>
      </c>
      <c r="X59" s="692">
        <f t="shared" si="41"/>
        <v>0</v>
      </c>
      <c r="Y59" s="693">
        <f t="shared" ref="Y59:AB61" si="43">+I59+M59+Q59+U59</f>
        <v>500000000</v>
      </c>
      <c r="Z59" s="693">
        <f t="shared" si="43"/>
        <v>462839933</v>
      </c>
      <c r="AA59" s="693">
        <f t="shared" si="43"/>
        <v>441168133</v>
      </c>
      <c r="AB59" s="694">
        <f t="shared" si="43"/>
        <v>427866133</v>
      </c>
      <c r="AC59" s="636"/>
    </row>
    <row r="60" spans="1:29" ht="16.5" thickTop="1" thickBot="1" x14ac:dyDescent="0.3">
      <c r="A60" s="644"/>
      <c r="B60" s="644"/>
      <c r="C60" s="644"/>
      <c r="D60" s="644"/>
      <c r="E60" s="645"/>
      <c r="F60" s="645"/>
      <c r="G60" s="644"/>
      <c r="H60" s="311" t="s">
        <v>806</v>
      </c>
      <c r="I60" s="648">
        <f>+I61</f>
        <v>500000000</v>
      </c>
      <c r="J60" s="648">
        <f t="shared" si="41"/>
        <v>462839933</v>
      </c>
      <c r="K60" s="648">
        <f t="shared" si="41"/>
        <v>441168133</v>
      </c>
      <c r="L60" s="648">
        <f t="shared" si="41"/>
        <v>427866133</v>
      </c>
      <c r="M60" s="697">
        <f t="shared" si="41"/>
        <v>0</v>
      </c>
      <c r="N60" s="697">
        <f t="shared" si="41"/>
        <v>0</v>
      </c>
      <c r="O60" s="697">
        <f t="shared" si="41"/>
        <v>0</v>
      </c>
      <c r="P60" s="697">
        <f t="shared" si="41"/>
        <v>0</v>
      </c>
      <c r="Q60" s="697">
        <f t="shared" si="41"/>
        <v>0</v>
      </c>
      <c r="R60" s="697">
        <f t="shared" si="41"/>
        <v>0</v>
      </c>
      <c r="S60" s="697">
        <f t="shared" si="41"/>
        <v>0</v>
      </c>
      <c r="T60" s="697">
        <f t="shared" si="41"/>
        <v>0</v>
      </c>
      <c r="U60" s="697">
        <f t="shared" si="41"/>
        <v>0</v>
      </c>
      <c r="V60" s="697">
        <f t="shared" si="41"/>
        <v>0</v>
      </c>
      <c r="W60" s="697">
        <f t="shared" si="41"/>
        <v>0</v>
      </c>
      <c r="X60" s="697">
        <f t="shared" si="41"/>
        <v>0</v>
      </c>
      <c r="Y60" s="650">
        <f t="shared" si="43"/>
        <v>500000000</v>
      </c>
      <c r="Z60" s="650">
        <f t="shared" si="43"/>
        <v>462839933</v>
      </c>
      <c r="AA60" s="650">
        <f t="shared" si="43"/>
        <v>441168133</v>
      </c>
      <c r="AB60" s="651">
        <f t="shared" si="43"/>
        <v>427866133</v>
      </c>
      <c r="AC60" s="636"/>
    </row>
    <row r="61" spans="1:29" ht="16.5" thickTop="1" thickBot="1" x14ac:dyDescent="0.3">
      <c r="A61" s="644"/>
      <c r="B61" s="644"/>
      <c r="C61" s="644"/>
      <c r="D61" s="644"/>
      <c r="E61" s="645"/>
      <c r="F61" s="645"/>
      <c r="G61" s="645"/>
      <c r="H61" s="311" t="s">
        <v>807</v>
      </c>
      <c r="I61" s="648">
        <v>500000000</v>
      </c>
      <c r="J61" s="648">
        <v>462839933</v>
      </c>
      <c r="K61" s="648">
        <v>441168133</v>
      </c>
      <c r="L61" s="648">
        <v>427866133</v>
      </c>
      <c r="M61" s="697"/>
      <c r="N61" s="697"/>
      <c r="O61" s="697"/>
      <c r="P61" s="697"/>
      <c r="Q61" s="697"/>
      <c r="R61" s="697"/>
      <c r="S61" s="697"/>
      <c r="T61" s="697"/>
      <c r="U61" s="697"/>
      <c r="V61" s="697"/>
      <c r="W61" s="697"/>
      <c r="X61" s="697"/>
      <c r="Y61" s="650">
        <f t="shared" si="43"/>
        <v>500000000</v>
      </c>
      <c r="Z61" s="650">
        <f t="shared" si="43"/>
        <v>462839933</v>
      </c>
      <c r="AA61" s="650">
        <f t="shared" si="43"/>
        <v>441168133</v>
      </c>
      <c r="AB61" s="651">
        <f t="shared" si="43"/>
        <v>427866133</v>
      </c>
      <c r="AC61" s="636"/>
    </row>
    <row r="62" spans="1:29" ht="27" customHeight="1" thickTop="1" thickBot="1" x14ac:dyDescent="0.3">
      <c r="A62" s="644"/>
      <c r="B62" s="644"/>
      <c r="C62" s="644"/>
      <c r="D62" s="644"/>
      <c r="E62" s="645"/>
      <c r="F62" s="645"/>
      <c r="G62" s="645"/>
      <c r="H62" s="698" t="s">
        <v>192</v>
      </c>
      <c r="I62" s="648">
        <f>+I63</f>
        <v>300000000</v>
      </c>
      <c r="J62" s="648">
        <f t="shared" ref="J62:X64" si="44">+J63</f>
        <v>80426000</v>
      </c>
      <c r="K62" s="648">
        <f t="shared" si="44"/>
        <v>80426000</v>
      </c>
      <c r="L62" s="648">
        <f t="shared" si="44"/>
        <v>71426053</v>
      </c>
      <c r="M62" s="697">
        <f t="shared" si="44"/>
        <v>0</v>
      </c>
      <c r="N62" s="697">
        <f t="shared" si="44"/>
        <v>0</v>
      </c>
      <c r="O62" s="697">
        <f t="shared" si="44"/>
        <v>0</v>
      </c>
      <c r="P62" s="697">
        <f t="shared" si="44"/>
        <v>0</v>
      </c>
      <c r="Q62" s="697">
        <f t="shared" si="44"/>
        <v>0</v>
      </c>
      <c r="R62" s="697">
        <f t="shared" si="44"/>
        <v>0</v>
      </c>
      <c r="S62" s="697">
        <f t="shared" si="44"/>
        <v>0</v>
      </c>
      <c r="T62" s="697">
        <f t="shared" si="44"/>
        <v>0</v>
      </c>
      <c r="U62" s="697">
        <f t="shared" si="44"/>
        <v>0</v>
      </c>
      <c r="V62" s="697">
        <f t="shared" si="44"/>
        <v>0</v>
      </c>
      <c r="W62" s="697">
        <f t="shared" si="44"/>
        <v>0</v>
      </c>
      <c r="X62" s="697">
        <f t="shared" si="44"/>
        <v>0</v>
      </c>
      <c r="Y62" s="650">
        <f>I62+M62+Q62+U62</f>
        <v>300000000</v>
      </c>
      <c r="Z62" s="650">
        <f t="shared" ref="Z62:AC62" si="45">J62+N62+R62+V62</f>
        <v>80426000</v>
      </c>
      <c r="AA62" s="650">
        <f t="shared" si="45"/>
        <v>80426000</v>
      </c>
      <c r="AB62" s="650">
        <f t="shared" si="45"/>
        <v>71426053</v>
      </c>
      <c r="AC62" s="650">
        <f t="shared" si="45"/>
        <v>300000000</v>
      </c>
    </row>
    <row r="63" spans="1:29" ht="16.5" thickTop="1" thickBot="1" x14ac:dyDescent="0.3">
      <c r="A63" s="672"/>
      <c r="B63" s="672"/>
      <c r="C63" s="672"/>
      <c r="D63" s="672"/>
      <c r="E63" s="672"/>
      <c r="F63" s="672"/>
      <c r="G63" s="672"/>
      <c r="H63" s="699" t="s">
        <v>805</v>
      </c>
      <c r="I63" s="648">
        <f>+I64</f>
        <v>300000000</v>
      </c>
      <c r="J63" s="648">
        <f t="shared" si="44"/>
        <v>80426000</v>
      </c>
      <c r="K63" s="648">
        <f t="shared" si="44"/>
        <v>80426000</v>
      </c>
      <c r="L63" s="648">
        <f t="shared" si="44"/>
        <v>71426053</v>
      </c>
      <c r="M63" s="692">
        <f t="shared" si="44"/>
        <v>0</v>
      </c>
      <c r="N63" s="692">
        <f t="shared" si="44"/>
        <v>0</v>
      </c>
      <c r="O63" s="692">
        <f t="shared" si="44"/>
        <v>0</v>
      </c>
      <c r="P63" s="692">
        <f t="shared" si="44"/>
        <v>0</v>
      </c>
      <c r="Q63" s="692">
        <f t="shared" si="44"/>
        <v>0</v>
      </c>
      <c r="R63" s="692">
        <f t="shared" si="44"/>
        <v>0</v>
      </c>
      <c r="S63" s="692">
        <f t="shared" si="44"/>
        <v>0</v>
      </c>
      <c r="T63" s="692">
        <f t="shared" si="44"/>
        <v>0</v>
      </c>
      <c r="U63" s="692">
        <f t="shared" si="44"/>
        <v>0</v>
      </c>
      <c r="V63" s="692">
        <f t="shared" si="44"/>
        <v>0</v>
      </c>
      <c r="W63" s="692">
        <f t="shared" si="44"/>
        <v>0</v>
      </c>
      <c r="X63" s="692">
        <f t="shared" si="44"/>
        <v>0</v>
      </c>
      <c r="Y63" s="693">
        <f t="shared" ref="Y63:AB65" si="46">+I63+M63+Q63+U63</f>
        <v>300000000</v>
      </c>
      <c r="Z63" s="693">
        <f t="shared" si="46"/>
        <v>80426000</v>
      </c>
      <c r="AA63" s="693">
        <f t="shared" si="46"/>
        <v>80426000</v>
      </c>
      <c r="AB63" s="694">
        <f t="shared" si="46"/>
        <v>71426053</v>
      </c>
      <c r="AC63" s="636"/>
    </row>
    <row r="64" spans="1:29" ht="16.5" thickTop="1" thickBot="1" x14ac:dyDescent="0.3">
      <c r="A64" s="644"/>
      <c r="B64" s="644"/>
      <c r="C64" s="644"/>
      <c r="D64" s="644"/>
      <c r="E64" s="645"/>
      <c r="F64" s="645"/>
      <c r="G64" s="644"/>
      <c r="H64" s="311" t="s">
        <v>806</v>
      </c>
      <c r="I64" s="648">
        <f>+I65</f>
        <v>300000000</v>
      </c>
      <c r="J64" s="648">
        <f t="shared" si="44"/>
        <v>80426000</v>
      </c>
      <c r="K64" s="648">
        <f t="shared" si="44"/>
        <v>80426000</v>
      </c>
      <c r="L64" s="648">
        <f t="shared" si="44"/>
        <v>71426053</v>
      </c>
      <c r="M64" s="697">
        <f t="shared" si="44"/>
        <v>0</v>
      </c>
      <c r="N64" s="697">
        <f t="shared" si="44"/>
        <v>0</v>
      </c>
      <c r="O64" s="697">
        <f t="shared" si="44"/>
        <v>0</v>
      </c>
      <c r="P64" s="697">
        <f t="shared" si="44"/>
        <v>0</v>
      </c>
      <c r="Q64" s="697">
        <f t="shared" si="44"/>
        <v>0</v>
      </c>
      <c r="R64" s="697">
        <f t="shared" si="44"/>
        <v>0</v>
      </c>
      <c r="S64" s="697">
        <f t="shared" si="44"/>
        <v>0</v>
      </c>
      <c r="T64" s="697">
        <f t="shared" si="44"/>
        <v>0</v>
      </c>
      <c r="U64" s="697">
        <f t="shared" si="44"/>
        <v>0</v>
      </c>
      <c r="V64" s="697">
        <f t="shared" si="44"/>
        <v>0</v>
      </c>
      <c r="W64" s="697">
        <f t="shared" si="44"/>
        <v>0</v>
      </c>
      <c r="X64" s="697">
        <f t="shared" si="44"/>
        <v>0</v>
      </c>
      <c r="Y64" s="650">
        <f t="shared" si="46"/>
        <v>300000000</v>
      </c>
      <c r="Z64" s="650">
        <f t="shared" si="46"/>
        <v>80426000</v>
      </c>
      <c r="AA64" s="650">
        <f t="shared" si="46"/>
        <v>80426000</v>
      </c>
      <c r="AB64" s="651">
        <f t="shared" si="46"/>
        <v>71426053</v>
      </c>
      <c r="AC64" s="636"/>
    </row>
    <row r="65" spans="1:59" ht="16.5" thickTop="1" thickBot="1" x14ac:dyDescent="0.3">
      <c r="A65" s="644"/>
      <c r="B65" s="644"/>
      <c r="C65" s="644"/>
      <c r="D65" s="644"/>
      <c r="E65" s="645"/>
      <c r="F65" s="645"/>
      <c r="G65" s="645"/>
      <c r="H65" s="311" t="s">
        <v>807</v>
      </c>
      <c r="I65" s="648">
        <v>300000000</v>
      </c>
      <c r="J65" s="648">
        <v>80426000</v>
      </c>
      <c r="K65" s="648">
        <v>80426000</v>
      </c>
      <c r="L65" s="648">
        <v>71426053</v>
      </c>
      <c r="M65" s="697"/>
      <c r="N65" s="697"/>
      <c r="O65" s="697"/>
      <c r="P65" s="697"/>
      <c r="Q65" s="697"/>
      <c r="R65" s="697"/>
      <c r="S65" s="697"/>
      <c r="T65" s="697"/>
      <c r="U65" s="697"/>
      <c r="V65" s="697"/>
      <c r="W65" s="697"/>
      <c r="X65" s="697"/>
      <c r="Y65" s="650">
        <f t="shared" si="46"/>
        <v>300000000</v>
      </c>
      <c r="Z65" s="650">
        <f t="shared" si="46"/>
        <v>80426000</v>
      </c>
      <c r="AA65" s="650">
        <f t="shared" si="46"/>
        <v>80426000</v>
      </c>
      <c r="AB65" s="651">
        <f t="shared" si="46"/>
        <v>71426053</v>
      </c>
      <c r="AC65" s="636"/>
    </row>
    <row r="66" spans="1:59" ht="25.5" customHeight="1" thickTop="1" thickBot="1" x14ac:dyDescent="0.3">
      <c r="A66" s="644"/>
      <c r="B66" s="644"/>
      <c r="C66" s="644"/>
      <c r="D66" s="644"/>
      <c r="E66" s="645"/>
      <c r="F66" s="645"/>
      <c r="G66" s="645"/>
      <c r="H66" s="698" t="s">
        <v>209</v>
      </c>
      <c r="I66" s="648">
        <f>+I67</f>
        <v>400000000</v>
      </c>
      <c r="J66" s="648">
        <f t="shared" ref="J66:X68" si="47">+J67</f>
        <v>396862738</v>
      </c>
      <c r="K66" s="648">
        <f t="shared" si="47"/>
        <v>179550605</v>
      </c>
      <c r="L66" s="648">
        <f t="shared" si="47"/>
        <v>172128605</v>
      </c>
      <c r="M66" s="697">
        <f t="shared" si="47"/>
        <v>0</v>
      </c>
      <c r="N66" s="697">
        <f t="shared" si="47"/>
        <v>0</v>
      </c>
      <c r="O66" s="697">
        <f t="shared" si="47"/>
        <v>0</v>
      </c>
      <c r="P66" s="697">
        <f t="shared" si="47"/>
        <v>0</v>
      </c>
      <c r="Q66" s="697">
        <f t="shared" si="47"/>
        <v>0</v>
      </c>
      <c r="R66" s="697">
        <f t="shared" si="47"/>
        <v>0</v>
      </c>
      <c r="S66" s="697">
        <f t="shared" si="47"/>
        <v>0</v>
      </c>
      <c r="T66" s="697">
        <f t="shared" si="47"/>
        <v>0</v>
      </c>
      <c r="U66" s="697">
        <f t="shared" si="47"/>
        <v>0</v>
      </c>
      <c r="V66" s="697">
        <f t="shared" si="47"/>
        <v>0</v>
      </c>
      <c r="W66" s="697">
        <f t="shared" si="47"/>
        <v>0</v>
      </c>
      <c r="X66" s="697">
        <f t="shared" si="47"/>
        <v>0</v>
      </c>
      <c r="Y66" s="650">
        <f>I66+M66+Q66+U66</f>
        <v>400000000</v>
      </c>
      <c r="Z66" s="650">
        <f t="shared" ref="Z66:AC66" si="48">J66+N66+R66+V66</f>
        <v>396862738</v>
      </c>
      <c r="AA66" s="650">
        <f t="shared" si="48"/>
        <v>179550605</v>
      </c>
      <c r="AB66" s="650">
        <f t="shared" si="48"/>
        <v>172128605</v>
      </c>
      <c r="AC66" s="650">
        <f t="shared" si="48"/>
        <v>400000000</v>
      </c>
    </row>
    <row r="67" spans="1:59" ht="16.5" thickTop="1" thickBot="1" x14ac:dyDescent="0.3">
      <c r="A67" s="672"/>
      <c r="B67" s="672"/>
      <c r="C67" s="672"/>
      <c r="D67" s="672"/>
      <c r="E67" s="672"/>
      <c r="F67" s="672"/>
      <c r="G67" s="672"/>
      <c r="H67" s="699" t="s">
        <v>805</v>
      </c>
      <c r="I67" s="648">
        <f>+I68</f>
        <v>400000000</v>
      </c>
      <c r="J67" s="648">
        <f t="shared" si="47"/>
        <v>396862738</v>
      </c>
      <c r="K67" s="648">
        <f t="shared" si="47"/>
        <v>179550605</v>
      </c>
      <c r="L67" s="648">
        <f t="shared" si="47"/>
        <v>172128605</v>
      </c>
      <c r="M67" s="692">
        <f t="shared" si="47"/>
        <v>0</v>
      </c>
      <c r="N67" s="692">
        <f t="shared" si="47"/>
        <v>0</v>
      </c>
      <c r="O67" s="692">
        <f t="shared" si="47"/>
        <v>0</v>
      </c>
      <c r="P67" s="692">
        <f t="shared" si="47"/>
        <v>0</v>
      </c>
      <c r="Q67" s="692">
        <f t="shared" si="47"/>
        <v>0</v>
      </c>
      <c r="R67" s="692">
        <f t="shared" si="47"/>
        <v>0</v>
      </c>
      <c r="S67" s="692">
        <f t="shared" si="47"/>
        <v>0</v>
      </c>
      <c r="T67" s="692">
        <f t="shared" si="47"/>
        <v>0</v>
      </c>
      <c r="U67" s="692">
        <f t="shared" si="47"/>
        <v>0</v>
      </c>
      <c r="V67" s="692">
        <f t="shared" si="47"/>
        <v>0</v>
      </c>
      <c r="W67" s="692">
        <f t="shared" si="47"/>
        <v>0</v>
      </c>
      <c r="X67" s="692">
        <f t="shared" si="47"/>
        <v>0</v>
      </c>
      <c r="Y67" s="693">
        <f t="shared" ref="Y67:AB70" si="49">+I67+M67+Q67+U67</f>
        <v>400000000</v>
      </c>
      <c r="Z67" s="693">
        <f t="shared" si="49"/>
        <v>396862738</v>
      </c>
      <c r="AA67" s="693">
        <f t="shared" si="49"/>
        <v>179550605</v>
      </c>
      <c r="AB67" s="694">
        <f t="shared" si="49"/>
        <v>172128605</v>
      </c>
      <c r="AC67" s="636"/>
    </row>
    <row r="68" spans="1:59" ht="16.5" thickTop="1" thickBot="1" x14ac:dyDescent="0.3">
      <c r="A68" s="644"/>
      <c r="B68" s="644"/>
      <c r="C68" s="644"/>
      <c r="D68" s="644"/>
      <c r="E68" s="645"/>
      <c r="F68" s="645"/>
      <c r="G68" s="644"/>
      <c r="H68" s="311" t="s">
        <v>806</v>
      </c>
      <c r="I68" s="648">
        <f>+I69</f>
        <v>400000000</v>
      </c>
      <c r="J68" s="648">
        <f t="shared" si="47"/>
        <v>396862738</v>
      </c>
      <c r="K68" s="648">
        <f t="shared" si="47"/>
        <v>179550605</v>
      </c>
      <c r="L68" s="648">
        <f>+L69</f>
        <v>172128605</v>
      </c>
      <c r="M68" s="697">
        <f t="shared" si="47"/>
        <v>0</v>
      </c>
      <c r="N68" s="697">
        <f t="shared" si="47"/>
        <v>0</v>
      </c>
      <c r="O68" s="697">
        <f t="shared" si="47"/>
        <v>0</v>
      </c>
      <c r="P68" s="697">
        <f t="shared" si="47"/>
        <v>0</v>
      </c>
      <c r="Q68" s="697">
        <f t="shared" si="47"/>
        <v>0</v>
      </c>
      <c r="R68" s="697">
        <f t="shared" si="47"/>
        <v>0</v>
      </c>
      <c r="S68" s="697">
        <f t="shared" si="47"/>
        <v>0</v>
      </c>
      <c r="T68" s="697">
        <f t="shared" si="47"/>
        <v>0</v>
      </c>
      <c r="U68" s="697">
        <f t="shared" si="47"/>
        <v>0</v>
      </c>
      <c r="V68" s="697">
        <f t="shared" si="47"/>
        <v>0</v>
      </c>
      <c r="W68" s="697">
        <f t="shared" si="47"/>
        <v>0</v>
      </c>
      <c r="X68" s="697">
        <f t="shared" si="47"/>
        <v>0</v>
      </c>
      <c r="Y68" s="650">
        <f t="shared" si="49"/>
        <v>400000000</v>
      </c>
      <c r="Z68" s="650">
        <f t="shared" si="49"/>
        <v>396862738</v>
      </c>
      <c r="AA68" s="650">
        <f t="shared" si="49"/>
        <v>179550605</v>
      </c>
      <c r="AB68" s="651">
        <f t="shared" si="49"/>
        <v>172128605</v>
      </c>
      <c r="AC68" s="636"/>
    </row>
    <row r="69" spans="1:59" ht="16.5" thickTop="1" thickBot="1" x14ac:dyDescent="0.3">
      <c r="A69" s="644"/>
      <c r="B69" s="644"/>
      <c r="C69" s="644"/>
      <c r="D69" s="644"/>
      <c r="E69" s="645"/>
      <c r="F69" s="645"/>
      <c r="G69" s="645"/>
      <c r="H69" s="311" t="s">
        <v>807</v>
      </c>
      <c r="I69" s="648">
        <v>400000000</v>
      </c>
      <c r="J69" s="648">
        <v>396862738</v>
      </c>
      <c r="K69" s="648">
        <v>179550605</v>
      </c>
      <c r="L69" s="648">
        <v>172128605</v>
      </c>
      <c r="M69" s="697"/>
      <c r="N69" s="697"/>
      <c r="O69" s="697"/>
      <c r="P69" s="697"/>
      <c r="Q69" s="697"/>
      <c r="R69" s="697"/>
      <c r="S69" s="697"/>
      <c r="T69" s="697"/>
      <c r="U69" s="697"/>
      <c r="V69" s="697"/>
      <c r="W69" s="697"/>
      <c r="X69" s="697"/>
      <c r="Y69" s="650">
        <f t="shared" si="49"/>
        <v>400000000</v>
      </c>
      <c r="Z69" s="650">
        <f t="shared" si="49"/>
        <v>396862738</v>
      </c>
      <c r="AA69" s="650">
        <f t="shared" si="49"/>
        <v>179550605</v>
      </c>
      <c r="AB69" s="651">
        <f t="shared" si="49"/>
        <v>172128605</v>
      </c>
      <c r="AC69" s="636"/>
    </row>
    <row r="70" spans="1:59" ht="24.75" customHeight="1" thickTop="1" thickBot="1" x14ac:dyDescent="0.3">
      <c r="A70" s="672"/>
      <c r="B70" s="672"/>
      <c r="C70" s="672"/>
      <c r="D70" s="672"/>
      <c r="E70" s="672"/>
      <c r="F70" s="672"/>
      <c r="G70" s="672"/>
      <c r="H70" s="698" t="s">
        <v>224</v>
      </c>
      <c r="I70" s="648">
        <f>+I71</f>
        <v>2750000000</v>
      </c>
      <c r="J70" s="648">
        <f t="shared" ref="J70:X72" si="50">+J71</f>
        <v>2703373304</v>
      </c>
      <c r="K70" s="648">
        <f t="shared" si="50"/>
        <v>46415591</v>
      </c>
      <c r="L70" s="648">
        <f t="shared" si="50"/>
        <v>46415591</v>
      </c>
      <c r="M70" s="692">
        <f t="shared" si="50"/>
        <v>0</v>
      </c>
      <c r="N70" s="692">
        <f t="shared" si="50"/>
        <v>0</v>
      </c>
      <c r="O70" s="692">
        <f t="shared" si="50"/>
        <v>0</v>
      </c>
      <c r="P70" s="692">
        <f t="shared" si="50"/>
        <v>0</v>
      </c>
      <c r="Q70" s="692">
        <f t="shared" si="50"/>
        <v>0</v>
      </c>
      <c r="R70" s="692">
        <f t="shared" si="50"/>
        <v>0</v>
      </c>
      <c r="S70" s="692">
        <f t="shared" si="50"/>
        <v>0</v>
      </c>
      <c r="T70" s="692">
        <f t="shared" si="50"/>
        <v>0</v>
      </c>
      <c r="U70" s="692">
        <f t="shared" si="50"/>
        <v>0</v>
      </c>
      <c r="V70" s="692">
        <f t="shared" si="50"/>
        <v>0</v>
      </c>
      <c r="W70" s="692">
        <f t="shared" si="50"/>
        <v>0</v>
      </c>
      <c r="X70" s="692">
        <f t="shared" si="50"/>
        <v>0</v>
      </c>
      <c r="Y70" s="693">
        <f t="shared" si="16"/>
        <v>2750000000</v>
      </c>
      <c r="Z70" s="693">
        <f t="shared" si="49"/>
        <v>2703373304</v>
      </c>
      <c r="AA70" s="693">
        <f t="shared" si="49"/>
        <v>46415591</v>
      </c>
      <c r="AB70" s="693">
        <f t="shared" si="49"/>
        <v>46415591</v>
      </c>
      <c r="AC70" s="636"/>
    </row>
    <row r="71" spans="1:59" ht="16.5" thickTop="1" thickBot="1" x14ac:dyDescent="0.3">
      <c r="A71" s="672"/>
      <c r="B71" s="672"/>
      <c r="C71" s="672"/>
      <c r="D71" s="672"/>
      <c r="E71" s="672"/>
      <c r="F71" s="672"/>
      <c r="G71" s="672"/>
      <c r="H71" s="699" t="s">
        <v>805</v>
      </c>
      <c r="I71" s="648">
        <f>+I72</f>
        <v>2750000000</v>
      </c>
      <c r="J71" s="648">
        <f>+J72</f>
        <v>2703373304</v>
      </c>
      <c r="K71" s="648">
        <f>+K72</f>
        <v>46415591</v>
      </c>
      <c r="L71" s="648">
        <f>+L72</f>
        <v>46415591</v>
      </c>
      <c r="M71" s="692">
        <f t="shared" si="50"/>
        <v>0</v>
      </c>
      <c r="N71" s="692">
        <f t="shared" si="50"/>
        <v>0</v>
      </c>
      <c r="O71" s="692">
        <f t="shared" si="50"/>
        <v>0</v>
      </c>
      <c r="P71" s="692">
        <f t="shared" si="50"/>
        <v>0</v>
      </c>
      <c r="Q71" s="692">
        <f t="shared" si="50"/>
        <v>0</v>
      </c>
      <c r="R71" s="692">
        <f t="shared" si="50"/>
        <v>0</v>
      </c>
      <c r="S71" s="692">
        <f t="shared" si="50"/>
        <v>0</v>
      </c>
      <c r="T71" s="692">
        <f t="shared" si="50"/>
        <v>0</v>
      </c>
      <c r="U71" s="692">
        <f t="shared" si="50"/>
        <v>0</v>
      </c>
      <c r="V71" s="692">
        <f t="shared" si="50"/>
        <v>0</v>
      </c>
      <c r="W71" s="692">
        <f t="shared" si="50"/>
        <v>0</v>
      </c>
      <c r="X71" s="692">
        <f t="shared" si="50"/>
        <v>0</v>
      </c>
      <c r="Y71" s="693">
        <f t="shared" si="16"/>
        <v>2750000000</v>
      </c>
      <c r="Z71" s="693">
        <f t="shared" si="16"/>
        <v>2703373304</v>
      </c>
      <c r="AA71" s="693">
        <f t="shared" si="16"/>
        <v>46415591</v>
      </c>
      <c r="AB71" s="694">
        <f t="shared" si="16"/>
        <v>46415591</v>
      </c>
      <c r="AC71" s="636"/>
    </row>
    <row r="72" spans="1:59" ht="16.5" thickTop="1" thickBot="1" x14ac:dyDescent="0.3">
      <c r="A72" s="644"/>
      <c r="B72" s="644"/>
      <c r="C72" s="644"/>
      <c r="D72" s="644"/>
      <c r="E72" s="645"/>
      <c r="F72" s="645"/>
      <c r="G72" s="644"/>
      <c r="H72" s="311" t="s">
        <v>806</v>
      </c>
      <c r="I72" s="648">
        <f>+I73</f>
        <v>2750000000</v>
      </c>
      <c r="J72" s="648">
        <f>+J73</f>
        <v>2703373304</v>
      </c>
      <c r="K72" s="648">
        <f>+K73</f>
        <v>46415591</v>
      </c>
      <c r="L72" s="648">
        <f t="shared" si="50"/>
        <v>46415591</v>
      </c>
      <c r="M72" s="697">
        <f t="shared" si="50"/>
        <v>0</v>
      </c>
      <c r="N72" s="697">
        <f t="shared" si="50"/>
        <v>0</v>
      </c>
      <c r="O72" s="697">
        <f t="shared" si="50"/>
        <v>0</v>
      </c>
      <c r="P72" s="697">
        <f t="shared" si="50"/>
        <v>0</v>
      </c>
      <c r="Q72" s="697">
        <f t="shared" si="50"/>
        <v>0</v>
      </c>
      <c r="R72" s="697">
        <f t="shared" si="50"/>
        <v>0</v>
      </c>
      <c r="S72" s="697">
        <f t="shared" si="50"/>
        <v>0</v>
      </c>
      <c r="T72" s="697">
        <f t="shared" si="50"/>
        <v>0</v>
      </c>
      <c r="U72" s="697">
        <f t="shared" si="50"/>
        <v>0</v>
      </c>
      <c r="V72" s="697">
        <f t="shared" si="50"/>
        <v>0</v>
      </c>
      <c r="W72" s="697">
        <f t="shared" si="50"/>
        <v>0</v>
      </c>
      <c r="X72" s="697">
        <f t="shared" si="50"/>
        <v>0</v>
      </c>
      <c r="Y72" s="650">
        <f t="shared" si="16"/>
        <v>2750000000</v>
      </c>
      <c r="Z72" s="650">
        <f t="shared" si="16"/>
        <v>2703373304</v>
      </c>
      <c r="AA72" s="650">
        <f t="shared" si="16"/>
        <v>46415591</v>
      </c>
      <c r="AB72" s="651">
        <f t="shared" si="16"/>
        <v>46415591</v>
      </c>
      <c r="AC72" s="636"/>
    </row>
    <row r="73" spans="1:59" ht="16.5" thickTop="1" thickBot="1" x14ac:dyDescent="0.3">
      <c r="A73" s="644"/>
      <c r="B73" s="644"/>
      <c r="C73" s="644"/>
      <c r="D73" s="644"/>
      <c r="E73" s="645"/>
      <c r="F73" s="645"/>
      <c r="G73" s="645"/>
      <c r="H73" s="311" t="s">
        <v>807</v>
      </c>
      <c r="I73" s="648">
        <v>2750000000</v>
      </c>
      <c r="J73" s="648">
        <v>2703373304</v>
      </c>
      <c r="K73" s="648">
        <v>46415591</v>
      </c>
      <c r="L73" s="648">
        <v>46415591</v>
      </c>
      <c r="M73" s="697"/>
      <c r="N73" s="697"/>
      <c r="O73" s="697"/>
      <c r="P73" s="697"/>
      <c r="Q73" s="697"/>
      <c r="R73" s="697"/>
      <c r="S73" s="697"/>
      <c r="T73" s="697"/>
      <c r="U73" s="697"/>
      <c r="V73" s="697"/>
      <c r="W73" s="697"/>
      <c r="X73" s="697"/>
      <c r="Y73" s="650">
        <f t="shared" si="16"/>
        <v>2750000000</v>
      </c>
      <c r="Z73" s="650">
        <f t="shared" si="16"/>
        <v>2703373304</v>
      </c>
      <c r="AA73" s="650">
        <f t="shared" si="16"/>
        <v>46415591</v>
      </c>
      <c r="AB73" s="651">
        <f t="shared" si="16"/>
        <v>46415591</v>
      </c>
      <c r="AC73" s="636"/>
    </row>
    <row r="74" spans="1:59" s="684" customFormat="1" ht="24.75" customHeight="1" thickTop="1" thickBot="1" x14ac:dyDescent="0.3">
      <c r="H74" s="310" t="s">
        <v>247</v>
      </c>
      <c r="I74" s="700">
        <f>+I75+I79+I83</f>
        <v>1540000000</v>
      </c>
      <c r="J74" s="700">
        <f t="shared" ref="J74:AB74" si="51">+J75+J79+J83</f>
        <v>848418590</v>
      </c>
      <c r="K74" s="700">
        <f t="shared" si="51"/>
        <v>435090658</v>
      </c>
      <c r="L74" s="700">
        <f t="shared" si="51"/>
        <v>435090658</v>
      </c>
      <c r="M74" s="701">
        <f>+M75+M79+M83</f>
        <v>25170193492</v>
      </c>
      <c r="N74" s="701">
        <f>+N75+N79+N83</f>
        <v>25167687367</v>
      </c>
      <c r="O74" s="701">
        <f>+O75+O79+O83</f>
        <v>11871578109</v>
      </c>
      <c r="P74" s="701">
        <f>+P75+P79+P83</f>
        <v>11871578109</v>
      </c>
      <c r="Q74" s="701">
        <f t="shared" si="51"/>
        <v>0</v>
      </c>
      <c r="R74" s="701">
        <f t="shared" si="51"/>
        <v>0</v>
      </c>
      <c r="S74" s="701">
        <f t="shared" si="51"/>
        <v>0</v>
      </c>
      <c r="T74" s="701">
        <f t="shared" si="51"/>
        <v>0</v>
      </c>
      <c r="U74" s="822">
        <f t="shared" si="51"/>
        <v>2273187556</v>
      </c>
      <c r="V74" s="701">
        <f t="shared" si="51"/>
        <v>2273021315.96</v>
      </c>
      <c r="W74" s="701">
        <f t="shared" si="51"/>
        <v>2256535598.96</v>
      </c>
      <c r="X74" s="701">
        <f t="shared" si="51"/>
        <v>2256535598.96</v>
      </c>
      <c r="Y74" s="702">
        <f t="shared" si="51"/>
        <v>28983381048</v>
      </c>
      <c r="Z74" s="702">
        <f t="shared" si="51"/>
        <v>28289127272.959999</v>
      </c>
      <c r="AA74" s="702">
        <f t="shared" si="51"/>
        <v>14563204365.959999</v>
      </c>
      <c r="AB74" s="702">
        <f t="shared" si="51"/>
        <v>14563204365.959999</v>
      </c>
      <c r="AC74" s="636"/>
      <c r="AD74"/>
      <c r="AE74"/>
      <c r="AF74"/>
      <c r="AG74"/>
      <c r="AH74"/>
      <c r="AI74"/>
      <c r="AJ74"/>
      <c r="AK74"/>
      <c r="AL74"/>
      <c r="AM74"/>
      <c r="AN74"/>
      <c r="AO74"/>
      <c r="AP74"/>
      <c r="AQ74"/>
      <c r="AR74"/>
      <c r="AS74"/>
      <c r="AT74"/>
      <c r="AU74"/>
      <c r="AV74"/>
      <c r="AW74"/>
      <c r="AX74"/>
      <c r="AY74"/>
      <c r="AZ74"/>
      <c r="BA74"/>
      <c r="BB74"/>
      <c r="BC74"/>
      <c r="BD74"/>
      <c r="BE74"/>
      <c r="BF74"/>
      <c r="BG74"/>
    </row>
    <row r="75" spans="1:59" s="672" customFormat="1" ht="29.25" customHeight="1" thickTop="1" thickBot="1" x14ac:dyDescent="0.3">
      <c r="H75" s="698" t="s">
        <v>248</v>
      </c>
      <c r="I75" s="648">
        <f>+I76</f>
        <v>500000000</v>
      </c>
      <c r="J75" s="648">
        <f t="shared" ref="J75:X77" si="52">+J76</f>
        <v>173216500</v>
      </c>
      <c r="K75" s="648">
        <f t="shared" si="52"/>
        <v>73216500</v>
      </c>
      <c r="L75" s="648">
        <f t="shared" si="52"/>
        <v>73216500</v>
      </c>
      <c r="M75" s="692">
        <f t="shared" si="52"/>
        <v>0</v>
      </c>
      <c r="N75" s="692">
        <f t="shared" si="52"/>
        <v>0</v>
      </c>
      <c r="O75" s="692">
        <f t="shared" si="52"/>
        <v>0</v>
      </c>
      <c r="P75" s="692">
        <f t="shared" si="52"/>
        <v>0</v>
      </c>
      <c r="Q75" s="692">
        <f t="shared" si="52"/>
        <v>0</v>
      </c>
      <c r="R75" s="692">
        <f t="shared" si="52"/>
        <v>0</v>
      </c>
      <c r="S75" s="692">
        <f t="shared" si="52"/>
        <v>0</v>
      </c>
      <c r="T75" s="692">
        <f t="shared" si="52"/>
        <v>0</v>
      </c>
      <c r="U75" s="692">
        <f t="shared" si="52"/>
        <v>2273187556</v>
      </c>
      <c r="V75" s="692">
        <f t="shared" si="52"/>
        <v>2273021315.96</v>
      </c>
      <c r="W75" s="692">
        <f t="shared" si="52"/>
        <v>2256535598.96</v>
      </c>
      <c r="X75" s="692">
        <f t="shared" si="52"/>
        <v>2256535598.96</v>
      </c>
      <c r="Y75" s="693">
        <f t="shared" si="16"/>
        <v>2773187556</v>
      </c>
      <c r="Z75" s="693">
        <f t="shared" si="16"/>
        <v>2446237815.96</v>
      </c>
      <c r="AA75" s="693">
        <f t="shared" si="16"/>
        <v>2329752098.96</v>
      </c>
      <c r="AB75" s="693">
        <f t="shared" si="16"/>
        <v>2329752098.96</v>
      </c>
      <c r="AC75" s="636"/>
      <c r="AD75"/>
      <c r="AE75"/>
      <c r="AF75"/>
      <c r="AG75"/>
      <c r="AH75"/>
      <c r="AI75"/>
      <c r="AJ75"/>
      <c r="AK75"/>
      <c r="AL75"/>
      <c r="AM75"/>
      <c r="AN75"/>
      <c r="AO75"/>
      <c r="AP75"/>
      <c r="AQ75"/>
      <c r="AR75"/>
      <c r="AS75"/>
      <c r="AT75"/>
      <c r="AU75"/>
      <c r="AV75"/>
      <c r="AW75"/>
      <c r="AX75"/>
      <c r="AY75"/>
      <c r="AZ75"/>
      <c r="BA75"/>
      <c r="BB75"/>
      <c r="BC75"/>
      <c r="BD75"/>
      <c r="BE75"/>
      <c r="BF75"/>
      <c r="BG75"/>
    </row>
    <row r="76" spans="1:59" ht="16.5" thickTop="1" thickBot="1" x14ac:dyDescent="0.3">
      <c r="A76" s="672"/>
      <c r="B76" s="672"/>
      <c r="C76" s="672"/>
      <c r="D76" s="672"/>
      <c r="E76" s="672"/>
      <c r="F76" s="672"/>
      <c r="G76" s="672"/>
      <c r="H76" s="699" t="s">
        <v>805</v>
      </c>
      <c r="I76" s="648">
        <f>+I77</f>
        <v>500000000</v>
      </c>
      <c r="J76" s="648">
        <f t="shared" si="52"/>
        <v>173216500</v>
      </c>
      <c r="K76" s="648">
        <f t="shared" si="52"/>
        <v>73216500</v>
      </c>
      <c r="L76" s="648">
        <f t="shared" si="52"/>
        <v>73216500</v>
      </c>
      <c r="M76" s="692">
        <f t="shared" si="52"/>
        <v>0</v>
      </c>
      <c r="N76" s="692">
        <f t="shared" si="52"/>
        <v>0</v>
      </c>
      <c r="O76" s="692">
        <f t="shared" si="52"/>
        <v>0</v>
      </c>
      <c r="P76" s="692">
        <f t="shared" si="52"/>
        <v>0</v>
      </c>
      <c r="Q76" s="692">
        <f t="shared" si="52"/>
        <v>0</v>
      </c>
      <c r="R76" s="692">
        <f t="shared" si="52"/>
        <v>0</v>
      </c>
      <c r="S76" s="692">
        <f t="shared" si="52"/>
        <v>0</v>
      </c>
      <c r="T76" s="692">
        <f t="shared" si="52"/>
        <v>0</v>
      </c>
      <c r="U76" s="692">
        <f t="shared" si="52"/>
        <v>2273187556</v>
      </c>
      <c r="V76" s="692">
        <f t="shared" si="52"/>
        <v>2273021315.96</v>
      </c>
      <c r="W76" s="692">
        <f t="shared" si="52"/>
        <v>2256535598.96</v>
      </c>
      <c r="X76" s="692">
        <f t="shared" si="52"/>
        <v>2256535598.96</v>
      </c>
      <c r="Y76" s="693">
        <f t="shared" si="16"/>
        <v>2773187556</v>
      </c>
      <c r="Z76" s="693">
        <f t="shared" si="16"/>
        <v>2446237815.96</v>
      </c>
      <c r="AA76" s="693">
        <f t="shared" si="16"/>
        <v>2329752098.96</v>
      </c>
      <c r="AB76" s="694">
        <f t="shared" si="16"/>
        <v>2329752098.96</v>
      </c>
      <c r="AC76" s="636"/>
    </row>
    <row r="77" spans="1:59" ht="16.5" thickTop="1" thickBot="1" x14ac:dyDescent="0.3">
      <c r="A77" s="644"/>
      <c r="B77" s="644"/>
      <c r="C77" s="644"/>
      <c r="D77" s="644"/>
      <c r="E77" s="645"/>
      <c r="F77" s="645"/>
      <c r="G77" s="644"/>
      <c r="H77" s="311" t="s">
        <v>806</v>
      </c>
      <c r="I77" s="648">
        <f>+I78</f>
        <v>500000000</v>
      </c>
      <c r="J77" s="648">
        <f t="shared" si="52"/>
        <v>173216500</v>
      </c>
      <c r="K77" s="648">
        <f t="shared" si="52"/>
        <v>73216500</v>
      </c>
      <c r="L77" s="648">
        <f t="shared" si="52"/>
        <v>73216500</v>
      </c>
      <c r="M77" s="697">
        <f t="shared" si="52"/>
        <v>0</v>
      </c>
      <c r="N77" s="697">
        <f t="shared" si="52"/>
        <v>0</v>
      </c>
      <c r="O77" s="697">
        <f t="shared" si="52"/>
        <v>0</v>
      </c>
      <c r="P77" s="697">
        <f t="shared" si="52"/>
        <v>0</v>
      </c>
      <c r="Q77" s="697">
        <f t="shared" si="52"/>
        <v>0</v>
      </c>
      <c r="R77" s="697">
        <f t="shared" si="52"/>
        <v>0</v>
      </c>
      <c r="S77" s="697">
        <f t="shared" si="52"/>
        <v>0</v>
      </c>
      <c r="T77" s="697">
        <f t="shared" si="52"/>
        <v>0</v>
      </c>
      <c r="U77" s="765">
        <v>2273187556</v>
      </c>
      <c r="V77" s="765">
        <v>2273021315.96</v>
      </c>
      <c r="W77" s="765">
        <v>2256535598.96</v>
      </c>
      <c r="X77" s="765">
        <v>2256535598.96</v>
      </c>
      <c r="Y77" s="650">
        <f t="shared" si="16"/>
        <v>2773187556</v>
      </c>
      <c r="Z77" s="650">
        <f t="shared" si="16"/>
        <v>2446237815.96</v>
      </c>
      <c r="AA77" s="650">
        <f t="shared" si="16"/>
        <v>2329752098.96</v>
      </c>
      <c r="AB77" s="651">
        <f t="shared" si="16"/>
        <v>2329752098.96</v>
      </c>
      <c r="AC77" s="636"/>
    </row>
    <row r="78" spans="1:59" ht="16.5" thickTop="1" thickBot="1" x14ac:dyDescent="0.3">
      <c r="A78" s="644"/>
      <c r="B78" s="644"/>
      <c r="C78" s="644"/>
      <c r="D78" s="644"/>
      <c r="E78" s="645"/>
      <c r="F78" s="645"/>
      <c r="G78" s="645"/>
      <c r="H78" s="311" t="s">
        <v>807</v>
      </c>
      <c r="I78" s="648">
        <v>500000000</v>
      </c>
      <c r="J78" s="648">
        <v>173216500</v>
      </c>
      <c r="K78" s="648">
        <v>73216500</v>
      </c>
      <c r="L78" s="648">
        <v>73216500</v>
      </c>
      <c r="M78" s="697"/>
      <c r="N78" s="697"/>
      <c r="O78" s="697"/>
      <c r="P78" s="697"/>
      <c r="Q78" s="697"/>
      <c r="R78" s="697"/>
      <c r="S78" s="697"/>
      <c r="T78" s="697"/>
      <c r="U78" s="765">
        <v>2273187556</v>
      </c>
      <c r="V78" s="765">
        <v>2273021315.96</v>
      </c>
      <c r="W78" s="765">
        <v>2256535598.96</v>
      </c>
      <c r="X78" s="765">
        <v>2256535598.96</v>
      </c>
      <c r="Y78" s="650">
        <f t="shared" ref="Y78" si="53">+I78+M78+Q78+U78</f>
        <v>2773187556</v>
      </c>
      <c r="Z78" s="650">
        <f t="shared" ref="Z78" si="54">+J78+N78+R78+V78</f>
        <v>2446237815.96</v>
      </c>
      <c r="AA78" s="650">
        <f t="shared" ref="AA78" si="55">+K78+O78+S78+W78</f>
        <v>2329752098.96</v>
      </c>
      <c r="AB78" s="651">
        <f t="shared" ref="AB78" si="56">+L78+P78+T78+X78</f>
        <v>2329752098.96</v>
      </c>
      <c r="AC78" s="636"/>
    </row>
    <row r="79" spans="1:59" ht="24" customHeight="1" thickTop="1" thickBot="1" x14ac:dyDescent="0.3">
      <c r="A79" s="644"/>
      <c r="B79" s="644"/>
      <c r="C79" s="646"/>
      <c r="D79" s="644"/>
      <c r="E79" s="645"/>
      <c r="F79" s="645"/>
      <c r="G79" s="644"/>
      <c r="H79" s="698" t="s">
        <v>258</v>
      </c>
      <c r="I79" s="648">
        <f>+I80</f>
        <v>240000000</v>
      </c>
      <c r="J79" s="648">
        <f t="shared" ref="J79:X81" si="57">+J80</f>
        <v>191237500</v>
      </c>
      <c r="K79" s="648">
        <f t="shared" si="57"/>
        <v>191237500</v>
      </c>
      <c r="L79" s="648">
        <f t="shared" si="57"/>
        <v>191237500</v>
      </c>
      <c r="M79" s="697">
        <f t="shared" si="57"/>
        <v>0</v>
      </c>
      <c r="N79" s="697">
        <f t="shared" si="57"/>
        <v>0</v>
      </c>
      <c r="O79" s="697">
        <f t="shared" si="57"/>
        <v>0</v>
      </c>
      <c r="P79" s="697">
        <f t="shared" si="57"/>
        <v>0</v>
      </c>
      <c r="Q79" s="697">
        <f t="shared" si="57"/>
        <v>0</v>
      </c>
      <c r="R79" s="697">
        <f t="shared" si="57"/>
        <v>0</v>
      </c>
      <c r="S79" s="697">
        <f t="shared" si="57"/>
        <v>0</v>
      </c>
      <c r="T79" s="697">
        <f t="shared" si="57"/>
        <v>0</v>
      </c>
      <c r="U79" s="697">
        <f t="shared" si="57"/>
        <v>0</v>
      </c>
      <c r="V79" s="697">
        <f t="shared" si="57"/>
        <v>0</v>
      </c>
      <c r="W79" s="697">
        <f t="shared" si="57"/>
        <v>0</v>
      </c>
      <c r="X79" s="697">
        <f t="shared" si="57"/>
        <v>0</v>
      </c>
      <c r="Y79" s="650">
        <f>I79+M79+Q79+U79</f>
        <v>240000000</v>
      </c>
      <c r="Z79" s="650">
        <f t="shared" ref="Z79:AB79" si="58">J79+N79+R79+V79</f>
        <v>191237500</v>
      </c>
      <c r="AA79" s="650">
        <f t="shared" si="58"/>
        <v>191237500</v>
      </c>
      <c r="AB79" s="650">
        <f t="shared" si="58"/>
        <v>191237500</v>
      </c>
      <c r="AC79" s="636"/>
    </row>
    <row r="80" spans="1:59" ht="16.5" thickTop="1" thickBot="1" x14ac:dyDescent="0.3">
      <c r="A80" s="672"/>
      <c r="B80" s="672"/>
      <c r="C80" s="672"/>
      <c r="D80" s="672"/>
      <c r="E80" s="672"/>
      <c r="F80" s="672"/>
      <c r="G80" s="672"/>
      <c r="H80" s="699" t="s">
        <v>805</v>
      </c>
      <c r="I80" s="648">
        <f>+I81</f>
        <v>240000000</v>
      </c>
      <c r="J80" s="648">
        <f t="shared" si="57"/>
        <v>191237500</v>
      </c>
      <c r="K80" s="648">
        <f t="shared" si="57"/>
        <v>191237500</v>
      </c>
      <c r="L80" s="648">
        <f t="shared" si="57"/>
        <v>191237500</v>
      </c>
      <c r="M80" s="692">
        <f t="shared" si="57"/>
        <v>0</v>
      </c>
      <c r="N80" s="692">
        <f t="shared" si="57"/>
        <v>0</v>
      </c>
      <c r="O80" s="692">
        <f t="shared" si="57"/>
        <v>0</v>
      </c>
      <c r="P80" s="692">
        <f t="shared" si="57"/>
        <v>0</v>
      </c>
      <c r="Q80" s="692">
        <f t="shared" si="57"/>
        <v>0</v>
      </c>
      <c r="R80" s="692">
        <f t="shared" si="57"/>
        <v>0</v>
      </c>
      <c r="S80" s="692">
        <f t="shared" si="57"/>
        <v>0</v>
      </c>
      <c r="T80" s="692">
        <f t="shared" si="57"/>
        <v>0</v>
      </c>
      <c r="U80" s="692">
        <f t="shared" si="57"/>
        <v>0</v>
      </c>
      <c r="V80" s="692">
        <f t="shared" si="57"/>
        <v>0</v>
      </c>
      <c r="W80" s="692">
        <f t="shared" si="57"/>
        <v>0</v>
      </c>
      <c r="X80" s="692">
        <f t="shared" si="57"/>
        <v>0</v>
      </c>
      <c r="Y80" s="693">
        <f t="shared" ref="Y80:AB82" si="59">+I80+M80+Q80+U80</f>
        <v>240000000</v>
      </c>
      <c r="Z80" s="693">
        <f t="shared" si="59"/>
        <v>191237500</v>
      </c>
      <c r="AA80" s="693">
        <f t="shared" si="59"/>
        <v>191237500</v>
      </c>
      <c r="AB80" s="694">
        <f t="shared" si="59"/>
        <v>191237500</v>
      </c>
      <c r="AC80" s="636"/>
    </row>
    <row r="81" spans="1:29" ht="16.5" thickTop="1" thickBot="1" x14ac:dyDescent="0.3">
      <c r="A81" s="644"/>
      <c r="B81" s="644"/>
      <c r="C81" s="644"/>
      <c r="D81" s="644"/>
      <c r="E81" s="645"/>
      <c r="F81" s="645"/>
      <c r="G81" s="644"/>
      <c r="H81" s="311" t="s">
        <v>806</v>
      </c>
      <c r="I81" s="648">
        <f>+I82</f>
        <v>240000000</v>
      </c>
      <c r="J81" s="648">
        <f t="shared" si="57"/>
        <v>191237500</v>
      </c>
      <c r="K81" s="648">
        <f t="shared" si="57"/>
        <v>191237500</v>
      </c>
      <c r="L81" s="648">
        <f t="shared" si="57"/>
        <v>191237500</v>
      </c>
      <c r="M81" s="697">
        <f t="shared" si="57"/>
        <v>0</v>
      </c>
      <c r="N81" s="697">
        <f t="shared" si="57"/>
        <v>0</v>
      </c>
      <c r="O81" s="697">
        <f t="shared" si="57"/>
        <v>0</v>
      </c>
      <c r="P81" s="697">
        <f t="shared" si="57"/>
        <v>0</v>
      </c>
      <c r="Q81" s="697">
        <f t="shared" si="57"/>
        <v>0</v>
      </c>
      <c r="R81" s="697">
        <f t="shared" si="57"/>
        <v>0</v>
      </c>
      <c r="S81" s="697">
        <f t="shared" si="57"/>
        <v>0</v>
      </c>
      <c r="T81" s="697">
        <f t="shared" si="57"/>
        <v>0</v>
      </c>
      <c r="U81" s="697">
        <f t="shared" si="57"/>
        <v>0</v>
      </c>
      <c r="V81" s="697">
        <f t="shared" si="57"/>
        <v>0</v>
      </c>
      <c r="W81" s="697">
        <f t="shared" si="57"/>
        <v>0</v>
      </c>
      <c r="X81" s="697">
        <f t="shared" si="57"/>
        <v>0</v>
      </c>
      <c r="Y81" s="650">
        <f t="shared" si="59"/>
        <v>240000000</v>
      </c>
      <c r="Z81" s="650">
        <f t="shared" si="59"/>
        <v>191237500</v>
      </c>
      <c r="AA81" s="650">
        <f t="shared" si="59"/>
        <v>191237500</v>
      </c>
      <c r="AB81" s="651">
        <f t="shared" si="59"/>
        <v>191237500</v>
      </c>
      <c r="AC81" s="636"/>
    </row>
    <row r="82" spans="1:29" ht="16.5" thickTop="1" thickBot="1" x14ac:dyDescent="0.3">
      <c r="A82" s="644"/>
      <c r="B82" s="644"/>
      <c r="C82" s="644"/>
      <c r="D82" s="644"/>
      <c r="E82" s="645"/>
      <c r="F82" s="645"/>
      <c r="G82" s="645"/>
      <c r="H82" s="311" t="s">
        <v>807</v>
      </c>
      <c r="I82" s="648">
        <v>240000000</v>
      </c>
      <c r="J82" s="648">
        <v>191237500</v>
      </c>
      <c r="K82" s="648">
        <v>191237500</v>
      </c>
      <c r="L82" s="648">
        <v>191237500</v>
      </c>
      <c r="M82" s="697"/>
      <c r="N82" s="697"/>
      <c r="O82" s="697"/>
      <c r="P82" s="697"/>
      <c r="Q82" s="697"/>
      <c r="R82" s="697"/>
      <c r="S82" s="697"/>
      <c r="T82" s="697"/>
      <c r="U82" s="697"/>
      <c r="V82" s="697"/>
      <c r="W82" s="697"/>
      <c r="X82" s="697"/>
      <c r="Y82" s="650">
        <f t="shared" si="59"/>
        <v>240000000</v>
      </c>
      <c r="Z82" s="650">
        <f t="shared" si="59"/>
        <v>191237500</v>
      </c>
      <c r="AA82" s="650">
        <f t="shared" si="59"/>
        <v>191237500</v>
      </c>
      <c r="AB82" s="651">
        <f t="shared" si="59"/>
        <v>191237500</v>
      </c>
      <c r="AC82" s="636"/>
    </row>
    <row r="83" spans="1:29" ht="22.5" customHeight="1" thickTop="1" thickBot="1" x14ac:dyDescent="0.3">
      <c r="A83" s="644"/>
      <c r="B83" s="644"/>
      <c r="C83" s="646"/>
      <c r="D83" s="644"/>
      <c r="E83" s="645"/>
      <c r="F83" s="645"/>
      <c r="G83" s="644"/>
      <c r="H83" s="698" t="s">
        <v>268</v>
      </c>
      <c r="I83" s="648">
        <f>+I84</f>
        <v>800000000</v>
      </c>
      <c r="J83" s="648">
        <f t="shared" ref="J83:X85" si="60">+J84</f>
        <v>483964590</v>
      </c>
      <c r="K83" s="648">
        <f t="shared" si="60"/>
        <v>170636658</v>
      </c>
      <c r="L83" s="648">
        <f t="shared" si="60"/>
        <v>170636658</v>
      </c>
      <c r="M83" s="697">
        <f t="shared" si="60"/>
        <v>25170193492</v>
      </c>
      <c r="N83" s="697">
        <f t="shared" si="60"/>
        <v>25167687367</v>
      </c>
      <c r="O83" s="697">
        <f t="shared" si="60"/>
        <v>11871578109</v>
      </c>
      <c r="P83" s="697">
        <f t="shared" si="60"/>
        <v>11871578109</v>
      </c>
      <c r="Q83" s="697">
        <f t="shared" si="60"/>
        <v>0</v>
      </c>
      <c r="R83" s="697">
        <f t="shared" si="60"/>
        <v>0</v>
      </c>
      <c r="S83" s="697">
        <f t="shared" si="60"/>
        <v>0</v>
      </c>
      <c r="T83" s="697">
        <f t="shared" si="60"/>
        <v>0</v>
      </c>
      <c r="U83" s="697">
        <f t="shared" si="60"/>
        <v>0</v>
      </c>
      <c r="V83" s="697">
        <f t="shared" si="60"/>
        <v>0</v>
      </c>
      <c r="W83" s="697">
        <f t="shared" si="60"/>
        <v>0</v>
      </c>
      <c r="X83" s="697">
        <f t="shared" si="60"/>
        <v>0</v>
      </c>
      <c r="Y83" s="650">
        <f>I83+M83+Q83+U83</f>
        <v>25970193492</v>
      </c>
      <c r="Z83" s="650">
        <f t="shared" ref="Z83:AB83" si="61">J83+N83+R83+V83</f>
        <v>25651651957</v>
      </c>
      <c r="AA83" s="650">
        <f t="shared" si="61"/>
        <v>12042214767</v>
      </c>
      <c r="AB83" s="650">
        <f t="shared" si="61"/>
        <v>12042214767</v>
      </c>
      <c r="AC83" s="636"/>
    </row>
    <row r="84" spans="1:29" ht="16.5" thickTop="1" thickBot="1" x14ac:dyDescent="0.3">
      <c r="A84" s="672"/>
      <c r="B84" s="672"/>
      <c r="C84" s="672"/>
      <c r="D84" s="672"/>
      <c r="E84" s="672"/>
      <c r="F84" s="672"/>
      <c r="G84" s="672"/>
      <c r="H84" s="699" t="s">
        <v>805</v>
      </c>
      <c r="I84" s="648">
        <f>+I85</f>
        <v>800000000</v>
      </c>
      <c r="J84" s="648">
        <f t="shared" si="60"/>
        <v>483964590</v>
      </c>
      <c r="K84" s="648">
        <f t="shared" si="60"/>
        <v>170636658</v>
      </c>
      <c r="L84" s="648">
        <f t="shared" si="60"/>
        <v>170636658</v>
      </c>
      <c r="M84" s="692">
        <f t="shared" si="60"/>
        <v>25170193492</v>
      </c>
      <c r="N84" s="692">
        <f t="shared" si="60"/>
        <v>25167687367</v>
      </c>
      <c r="O84" s="692">
        <f t="shared" si="60"/>
        <v>11871578109</v>
      </c>
      <c r="P84" s="692">
        <f t="shared" si="60"/>
        <v>11871578109</v>
      </c>
      <c r="Q84" s="692">
        <f t="shared" si="60"/>
        <v>0</v>
      </c>
      <c r="R84" s="692">
        <f t="shared" si="60"/>
        <v>0</v>
      </c>
      <c r="S84" s="692">
        <f t="shared" si="60"/>
        <v>0</v>
      </c>
      <c r="T84" s="692">
        <f t="shared" si="60"/>
        <v>0</v>
      </c>
      <c r="U84" s="692">
        <f t="shared" si="60"/>
        <v>0</v>
      </c>
      <c r="V84" s="692">
        <f t="shared" si="60"/>
        <v>0</v>
      </c>
      <c r="W84" s="692">
        <f t="shared" si="60"/>
        <v>0</v>
      </c>
      <c r="X84" s="692">
        <f t="shared" si="60"/>
        <v>0</v>
      </c>
      <c r="Y84" s="693">
        <f t="shared" ref="Y84:AB85" si="62">+I84+M84+Q84+U84</f>
        <v>25970193492</v>
      </c>
      <c r="Z84" s="693">
        <f t="shared" si="62"/>
        <v>25651651957</v>
      </c>
      <c r="AA84" s="693">
        <f t="shared" si="62"/>
        <v>12042214767</v>
      </c>
      <c r="AB84" s="694">
        <f t="shared" si="62"/>
        <v>12042214767</v>
      </c>
      <c r="AC84" s="636"/>
    </row>
    <row r="85" spans="1:29" ht="16.5" thickTop="1" thickBot="1" x14ac:dyDescent="0.3">
      <c r="A85" s="644"/>
      <c r="B85" s="644"/>
      <c r="C85" s="644"/>
      <c r="D85" s="644"/>
      <c r="E85" s="645"/>
      <c r="F85" s="645"/>
      <c r="G85" s="644"/>
      <c r="H85" s="311" t="s">
        <v>806</v>
      </c>
      <c r="I85" s="648">
        <f>+I86</f>
        <v>800000000</v>
      </c>
      <c r="J85" s="648">
        <f t="shared" si="60"/>
        <v>483964590</v>
      </c>
      <c r="K85" s="648">
        <f t="shared" si="60"/>
        <v>170636658</v>
      </c>
      <c r="L85" s="648">
        <f t="shared" si="60"/>
        <v>170636658</v>
      </c>
      <c r="M85" s="697">
        <v>25170193492</v>
      </c>
      <c r="N85" s="697">
        <v>25167687367</v>
      </c>
      <c r="O85" s="648">
        <v>11871578109</v>
      </c>
      <c r="P85" s="648">
        <v>11871578109</v>
      </c>
      <c r="Q85" s="697">
        <f t="shared" si="60"/>
        <v>0</v>
      </c>
      <c r="R85" s="697">
        <f t="shared" si="60"/>
        <v>0</v>
      </c>
      <c r="S85" s="697">
        <f t="shared" si="60"/>
        <v>0</v>
      </c>
      <c r="T85" s="697">
        <f t="shared" si="60"/>
        <v>0</v>
      </c>
      <c r="U85" s="697">
        <f t="shared" si="60"/>
        <v>0</v>
      </c>
      <c r="V85" s="697">
        <f t="shared" si="60"/>
        <v>0</v>
      </c>
      <c r="W85" s="697">
        <f t="shared" si="60"/>
        <v>0</v>
      </c>
      <c r="X85" s="697">
        <f t="shared" si="60"/>
        <v>0</v>
      </c>
      <c r="Y85" s="650">
        <f t="shared" si="62"/>
        <v>25970193492</v>
      </c>
      <c r="Z85" s="650">
        <f t="shared" si="62"/>
        <v>25651651957</v>
      </c>
      <c r="AA85" s="650">
        <f t="shared" si="62"/>
        <v>12042214767</v>
      </c>
      <c r="AB85" s="651">
        <f t="shared" si="62"/>
        <v>12042214767</v>
      </c>
      <c r="AC85" s="636"/>
    </row>
    <row r="86" spans="1:29" ht="16.5" thickTop="1" thickBot="1" x14ac:dyDescent="0.3">
      <c r="A86" s="644"/>
      <c r="B86" s="644"/>
      <c r="C86" s="644"/>
      <c r="D86" s="644"/>
      <c r="E86" s="645"/>
      <c r="F86" s="645"/>
      <c r="G86" s="645"/>
      <c r="H86" s="311" t="s">
        <v>807</v>
      </c>
      <c r="I86" s="648">
        <v>800000000</v>
      </c>
      <c r="J86" s="648">
        <v>483964590</v>
      </c>
      <c r="K86" s="648">
        <v>170636658</v>
      </c>
      <c r="L86" s="648">
        <v>170636658</v>
      </c>
      <c r="M86" s="697">
        <v>25170193492</v>
      </c>
      <c r="N86" s="697">
        <v>25167687367</v>
      </c>
      <c r="O86" s="648">
        <v>11871578109</v>
      </c>
      <c r="P86" s="648">
        <v>11871578109</v>
      </c>
      <c r="Q86" s="697"/>
      <c r="R86" s="697"/>
      <c r="S86" s="697"/>
      <c r="T86" s="697"/>
      <c r="U86" s="697"/>
      <c r="V86" s="697"/>
      <c r="W86" s="697"/>
      <c r="X86" s="697"/>
      <c r="Y86" s="650">
        <f t="shared" ref="Y86" si="63">+I86+M86+Q86+U86</f>
        <v>25970193492</v>
      </c>
      <c r="Z86" s="650">
        <f t="shared" ref="Z86" si="64">+J86+N86+R86+V86</f>
        <v>25651651957</v>
      </c>
      <c r="AA86" s="650">
        <f t="shared" ref="AA86" si="65">+K86+O86+S86+W86</f>
        <v>12042214767</v>
      </c>
      <c r="AB86" s="651">
        <f t="shared" ref="AB86" si="66">+L86+P86+T86+X86</f>
        <v>12042214767</v>
      </c>
      <c r="AC86" s="636"/>
    </row>
    <row r="87" spans="1:29" ht="16.5" thickTop="1" thickBot="1" x14ac:dyDescent="0.3">
      <c r="A87" s="684"/>
      <c r="B87" s="637"/>
      <c r="C87" s="637"/>
      <c r="D87" s="637"/>
      <c r="E87" s="684"/>
      <c r="F87" s="684"/>
      <c r="G87" s="684"/>
      <c r="H87" s="685" t="s">
        <v>278</v>
      </c>
      <c r="I87" s="648">
        <f>+I88+I121</f>
        <v>8607659743</v>
      </c>
      <c r="J87" s="648">
        <f>+J88+J121</f>
        <v>7519370017</v>
      </c>
      <c r="K87" s="648">
        <f>+K88+K121</f>
        <v>3700541239</v>
      </c>
      <c r="L87" s="648">
        <f>+L88+L121</f>
        <v>3590629731</v>
      </c>
      <c r="M87" s="686">
        <f t="shared" ref="M87:X87" si="67">+M89+M109</f>
        <v>7068589929</v>
      </c>
      <c r="N87" s="686">
        <f t="shared" si="67"/>
        <v>7058527093</v>
      </c>
      <c r="O87" s="686">
        <f t="shared" si="67"/>
        <v>5205989750</v>
      </c>
      <c r="P87" s="686">
        <f t="shared" si="67"/>
        <v>5205989750</v>
      </c>
      <c r="Q87" s="686">
        <f t="shared" si="67"/>
        <v>0</v>
      </c>
      <c r="R87" s="686">
        <f t="shared" si="67"/>
        <v>0</v>
      </c>
      <c r="S87" s="686">
        <f t="shared" si="67"/>
        <v>0</v>
      </c>
      <c r="T87" s="686">
        <f t="shared" si="67"/>
        <v>0</v>
      </c>
      <c r="U87" s="686">
        <f>U88+U121</f>
        <v>11672012497</v>
      </c>
      <c r="V87" s="686">
        <f t="shared" si="67"/>
        <v>0</v>
      </c>
      <c r="W87" s="686">
        <f t="shared" si="67"/>
        <v>0</v>
      </c>
      <c r="X87" s="686">
        <f t="shared" si="67"/>
        <v>0</v>
      </c>
      <c r="Y87" s="687">
        <f>Y88+Y121</f>
        <v>38397020824</v>
      </c>
      <c r="Z87" s="687">
        <f t="shared" ref="Z87:AA87" si="68">Z88+Z121</f>
        <v>37292928810.5</v>
      </c>
      <c r="AA87" s="687">
        <f t="shared" si="68"/>
        <v>14516152877.73</v>
      </c>
      <c r="AB87" s="687">
        <f>AB88+AB121</f>
        <v>14406241369.73</v>
      </c>
      <c r="AC87" s="636"/>
    </row>
    <row r="88" spans="1:29" ht="27" thickTop="1" thickBot="1" x14ac:dyDescent="0.3">
      <c r="A88" s="684"/>
      <c r="B88" s="637"/>
      <c r="C88" s="637"/>
      <c r="D88" s="689"/>
      <c r="E88" s="690"/>
      <c r="F88" s="690"/>
      <c r="G88" s="690"/>
      <c r="H88" s="310" t="s">
        <v>279</v>
      </c>
      <c r="I88" s="648">
        <f>+I89+I93+I97+I101+I105+I109+I113+I117</f>
        <v>3813000000</v>
      </c>
      <c r="J88" s="648">
        <f t="shared" ref="J88:L88" si="69">+J89+J93+J97+J101+J105+J109+J113+J117</f>
        <v>3545882638</v>
      </c>
      <c r="K88" s="648">
        <f t="shared" si="69"/>
        <v>1558403724</v>
      </c>
      <c r="L88" s="648">
        <f t="shared" si="69"/>
        <v>1554303124</v>
      </c>
      <c r="M88" s="703">
        <f>+M89+M93+M97+M101+M105+M109+M113+M117</f>
        <v>18117348584</v>
      </c>
      <c r="N88" s="703">
        <f t="shared" ref="N88:P88" si="70">+N89+N93+N97+N101+N105+N109+N113+N117</f>
        <v>18104637771</v>
      </c>
      <c r="O88" s="703">
        <f t="shared" si="70"/>
        <v>5205989750</v>
      </c>
      <c r="P88" s="703">
        <f t="shared" si="70"/>
        <v>5205989750</v>
      </c>
      <c r="Q88" s="703">
        <f t="shared" ref="Q88:X88" si="71">+Q89+Q93+Q97+Q101+Q105+Q109+Q113</f>
        <v>0</v>
      </c>
      <c r="R88" s="703">
        <f t="shared" si="71"/>
        <v>0</v>
      </c>
      <c r="S88" s="703">
        <f t="shared" si="71"/>
        <v>0</v>
      </c>
      <c r="T88" s="703">
        <f t="shared" si="71"/>
        <v>0</v>
      </c>
      <c r="U88" s="823">
        <f>U89+U93+U97+U101+U105+U109+U113+U117</f>
        <v>7085730086</v>
      </c>
      <c r="V88" s="703">
        <f t="shared" si="71"/>
        <v>7082659438</v>
      </c>
      <c r="W88" s="703">
        <f t="shared" si="71"/>
        <v>4227668623.7399998</v>
      </c>
      <c r="X88" s="703">
        <f t="shared" si="71"/>
        <v>4227668623.7399998</v>
      </c>
      <c r="Y88" s="704">
        <f>Y89+Y93+Y97+Y101+Y105+Y109+Y113+Y117</f>
        <v>29016078670</v>
      </c>
      <c r="Z88" s="704">
        <f>Z89+Z93+Z97+Z101+Z105+Z109+Z113+Z117</f>
        <v>28733179847</v>
      </c>
      <c r="AA88" s="704">
        <f>AA89+AA93+AA97+AA101+AA105+AA109+AA113+AA117</f>
        <v>10992062097.74</v>
      </c>
      <c r="AB88" s="704">
        <f>AB89+AB93+AB97+AB101+AB105+AB109+AB113+AB117</f>
        <v>10987961497.74</v>
      </c>
      <c r="AC88" s="636"/>
    </row>
    <row r="89" spans="1:29" ht="27" thickTop="1" thickBot="1" x14ac:dyDescent="0.3">
      <c r="A89" s="644"/>
      <c r="B89" s="644"/>
      <c r="C89" s="644"/>
      <c r="D89" s="644"/>
      <c r="E89" s="644"/>
      <c r="F89" s="644"/>
      <c r="G89" s="644"/>
      <c r="H89" s="705" t="s">
        <v>280</v>
      </c>
      <c r="I89" s="648">
        <f>+I90</f>
        <v>200000000</v>
      </c>
      <c r="J89" s="648">
        <f t="shared" ref="J89:X91" si="72">+J90</f>
        <v>198340070</v>
      </c>
      <c r="K89" s="648">
        <f t="shared" si="72"/>
        <v>6340070</v>
      </c>
      <c r="L89" s="648">
        <f t="shared" si="72"/>
        <v>6340070</v>
      </c>
      <c r="M89" s="648">
        <f t="shared" si="72"/>
        <v>7068589929</v>
      </c>
      <c r="N89" s="648">
        <f t="shared" si="72"/>
        <v>7058527093</v>
      </c>
      <c r="O89" s="648">
        <f t="shared" si="72"/>
        <v>5205989750</v>
      </c>
      <c r="P89" s="648">
        <f t="shared" si="72"/>
        <v>5205989750</v>
      </c>
      <c r="Q89" s="648">
        <f t="shared" si="72"/>
        <v>0</v>
      </c>
      <c r="R89" s="648">
        <f t="shared" si="72"/>
        <v>0</v>
      </c>
      <c r="S89" s="648">
        <f t="shared" si="72"/>
        <v>0</v>
      </c>
      <c r="T89" s="648">
        <f t="shared" si="72"/>
        <v>0</v>
      </c>
      <c r="U89" s="648">
        <f t="shared" si="72"/>
        <v>0</v>
      </c>
      <c r="V89" s="648">
        <f t="shared" si="72"/>
        <v>0</v>
      </c>
      <c r="W89" s="648">
        <f t="shared" si="72"/>
        <v>0</v>
      </c>
      <c r="X89" s="648">
        <f t="shared" si="72"/>
        <v>0</v>
      </c>
      <c r="Y89" s="662">
        <f>I89+M89+Q89+U89</f>
        <v>7268589929</v>
      </c>
      <c r="Z89" s="662">
        <f t="shared" ref="Z89:AB89" si="73">J89+N89+R89+V89</f>
        <v>7256867163</v>
      </c>
      <c r="AA89" s="662">
        <f t="shared" si="73"/>
        <v>5212329820</v>
      </c>
      <c r="AB89" s="662">
        <f t="shared" si="73"/>
        <v>5212329820</v>
      </c>
      <c r="AC89" s="636"/>
    </row>
    <row r="90" spans="1:29" ht="16.5" thickTop="1" thickBot="1" x14ac:dyDescent="0.3">
      <c r="A90" s="644"/>
      <c r="B90" s="644"/>
      <c r="C90" s="644"/>
      <c r="D90" s="644"/>
      <c r="E90" s="644"/>
      <c r="F90" s="644"/>
      <c r="G90" s="644"/>
      <c r="H90" s="311" t="s">
        <v>805</v>
      </c>
      <c r="I90" s="648">
        <f>+I91</f>
        <v>200000000</v>
      </c>
      <c r="J90" s="648">
        <f t="shared" si="72"/>
        <v>198340070</v>
      </c>
      <c r="K90" s="648">
        <f t="shared" si="72"/>
        <v>6340070</v>
      </c>
      <c r="L90" s="648">
        <f t="shared" si="72"/>
        <v>6340070</v>
      </c>
      <c r="M90" s="697">
        <v>7068589929</v>
      </c>
      <c r="N90" s="648">
        <v>7058527093</v>
      </c>
      <c r="O90" s="648">
        <v>5205989750</v>
      </c>
      <c r="P90" s="648">
        <v>5205989750</v>
      </c>
      <c r="Q90" s="648">
        <f t="shared" si="72"/>
        <v>0</v>
      </c>
      <c r="R90" s="648">
        <f t="shared" si="72"/>
        <v>0</v>
      </c>
      <c r="S90" s="648">
        <f t="shared" si="72"/>
        <v>0</v>
      </c>
      <c r="T90" s="648">
        <f t="shared" si="72"/>
        <v>0</v>
      </c>
      <c r="U90" s="648">
        <f t="shared" si="72"/>
        <v>0</v>
      </c>
      <c r="V90" s="648">
        <f t="shared" si="72"/>
        <v>0</v>
      </c>
      <c r="W90" s="648">
        <f t="shared" si="72"/>
        <v>0</v>
      </c>
      <c r="X90" s="648">
        <f t="shared" si="72"/>
        <v>0</v>
      </c>
      <c r="Y90" s="662">
        <f t="shared" ref="Y90:AB192" si="74">+I90+M90+Q90+U90</f>
        <v>7268589929</v>
      </c>
      <c r="Z90" s="662">
        <f>+J90+N90+R90+V90</f>
        <v>7256867163</v>
      </c>
      <c r="AA90" s="662">
        <f t="shared" si="74"/>
        <v>5212329820</v>
      </c>
      <c r="AB90" s="662">
        <f t="shared" si="74"/>
        <v>5212329820</v>
      </c>
      <c r="AC90" s="636"/>
    </row>
    <row r="91" spans="1:29" ht="16.5" thickTop="1" thickBot="1" x14ac:dyDescent="0.3">
      <c r="A91" s="644"/>
      <c r="B91" s="644"/>
      <c r="C91" s="644"/>
      <c r="D91" s="644"/>
      <c r="E91" s="645"/>
      <c r="F91" s="645"/>
      <c r="G91" s="644"/>
      <c r="H91" s="311" t="s">
        <v>806</v>
      </c>
      <c r="I91" s="648">
        <f>+I92</f>
        <v>200000000</v>
      </c>
      <c r="J91" s="648">
        <f t="shared" si="72"/>
        <v>198340070</v>
      </c>
      <c r="K91" s="648">
        <f t="shared" si="72"/>
        <v>6340070</v>
      </c>
      <c r="L91" s="648">
        <f t="shared" si="72"/>
        <v>6340070</v>
      </c>
      <c r="M91" s="697">
        <v>7068589929</v>
      </c>
      <c r="N91" s="648">
        <v>7058527093</v>
      </c>
      <c r="O91" s="648">
        <v>5205989750</v>
      </c>
      <c r="P91" s="648">
        <v>5205989750</v>
      </c>
      <c r="Q91" s="648">
        <f t="shared" si="72"/>
        <v>0</v>
      </c>
      <c r="R91" s="648">
        <f t="shared" si="72"/>
        <v>0</v>
      </c>
      <c r="S91" s="648">
        <f t="shared" si="72"/>
        <v>0</v>
      </c>
      <c r="T91" s="648">
        <f t="shared" si="72"/>
        <v>0</v>
      </c>
      <c r="U91" s="648">
        <f t="shared" si="72"/>
        <v>0</v>
      </c>
      <c r="V91" s="648">
        <f t="shared" si="72"/>
        <v>0</v>
      </c>
      <c r="W91" s="648">
        <f t="shared" si="72"/>
        <v>0</v>
      </c>
      <c r="X91" s="648">
        <f t="shared" si="72"/>
        <v>0</v>
      </c>
      <c r="Y91" s="662">
        <f t="shared" si="74"/>
        <v>7268589929</v>
      </c>
      <c r="Z91" s="662">
        <f>+J91+N91+R91+V91</f>
        <v>7256867163</v>
      </c>
      <c r="AA91" s="662">
        <f t="shared" si="74"/>
        <v>5212329820</v>
      </c>
      <c r="AB91" s="662">
        <f t="shared" si="74"/>
        <v>5212329820</v>
      </c>
      <c r="AC91" s="636"/>
    </row>
    <row r="92" spans="1:29" ht="16.5" thickTop="1" thickBot="1" x14ac:dyDescent="0.3">
      <c r="A92" s="644"/>
      <c r="B92" s="644"/>
      <c r="C92" s="644"/>
      <c r="D92" s="644"/>
      <c r="E92" s="645"/>
      <c r="F92" s="645"/>
      <c r="G92" s="645"/>
      <c r="H92" s="311" t="s">
        <v>807</v>
      </c>
      <c r="I92" s="648">
        <v>200000000</v>
      </c>
      <c r="J92" s="648">
        <v>198340070</v>
      </c>
      <c r="K92" s="648">
        <v>6340070</v>
      </c>
      <c r="L92" s="648">
        <v>6340070</v>
      </c>
      <c r="M92" s="697">
        <v>7068589929</v>
      </c>
      <c r="N92" s="648">
        <v>7058527093</v>
      </c>
      <c r="O92" s="648">
        <v>5205989750</v>
      </c>
      <c r="P92" s="648">
        <v>5205989750</v>
      </c>
      <c r="Q92" s="648">
        <v>0</v>
      </c>
      <c r="R92" s="648">
        <v>0</v>
      </c>
      <c r="S92" s="648">
        <v>0</v>
      </c>
      <c r="T92" s="648">
        <v>0</v>
      </c>
      <c r="U92" s="648"/>
      <c r="V92" s="648"/>
      <c r="W92" s="648"/>
      <c r="X92" s="648"/>
      <c r="Y92" s="662">
        <f t="shared" ref="Y92" si="75">+I92+M92+Q92+U92</f>
        <v>7268589929</v>
      </c>
      <c r="Z92" s="662">
        <f>+J92+N92+R92+V92</f>
        <v>7256867163</v>
      </c>
      <c r="AA92" s="662">
        <f t="shared" ref="AA92" si="76">+K92+O92+S92+W92</f>
        <v>5212329820</v>
      </c>
      <c r="AB92" s="662">
        <f t="shared" si="74"/>
        <v>5212329820</v>
      </c>
      <c r="AC92" s="636"/>
    </row>
    <row r="93" spans="1:29" ht="39.75" thickTop="1" thickBot="1" x14ac:dyDescent="0.3">
      <c r="A93" s="644"/>
      <c r="B93" s="644"/>
      <c r="C93" s="644"/>
      <c r="D93" s="644"/>
      <c r="E93" s="645"/>
      <c r="F93" s="645"/>
      <c r="G93" s="645"/>
      <c r="H93" s="706" t="s">
        <v>292</v>
      </c>
      <c r="I93" s="648">
        <f>+I94</f>
        <v>200000000</v>
      </c>
      <c r="J93" s="648">
        <f t="shared" ref="J93:X95" si="77">+J94</f>
        <v>178704000</v>
      </c>
      <c r="K93" s="648">
        <f t="shared" si="77"/>
        <v>18704000</v>
      </c>
      <c r="L93" s="648">
        <f t="shared" si="77"/>
        <v>18704000</v>
      </c>
      <c r="M93" s="697">
        <f t="shared" si="77"/>
        <v>11048758655</v>
      </c>
      <c r="N93" s="697">
        <f t="shared" si="77"/>
        <v>11046110678</v>
      </c>
      <c r="O93" s="697">
        <f t="shared" si="77"/>
        <v>0</v>
      </c>
      <c r="P93" s="697">
        <f t="shared" si="77"/>
        <v>0</v>
      </c>
      <c r="Q93" s="697">
        <f t="shared" si="77"/>
        <v>0</v>
      </c>
      <c r="R93" s="697">
        <f t="shared" si="77"/>
        <v>0</v>
      </c>
      <c r="S93" s="697">
        <f t="shared" si="77"/>
        <v>0</v>
      </c>
      <c r="T93" s="697">
        <f>+T94</f>
        <v>0</v>
      </c>
      <c r="U93" s="697">
        <f t="shared" si="77"/>
        <v>0</v>
      </c>
      <c r="V93" s="697">
        <f t="shared" si="77"/>
        <v>0</v>
      </c>
      <c r="W93" s="697">
        <f t="shared" si="77"/>
        <v>0</v>
      </c>
      <c r="X93" s="697">
        <f t="shared" si="77"/>
        <v>0</v>
      </c>
      <c r="Y93" s="650">
        <f>I93+M93+Q93+U93</f>
        <v>11248758655</v>
      </c>
      <c r="Z93" s="650">
        <f t="shared" ref="Z93:AB93" si="78">J93+N93+R93+V93</f>
        <v>11224814678</v>
      </c>
      <c r="AA93" s="650">
        <f t="shared" si="78"/>
        <v>18704000</v>
      </c>
      <c r="AB93" s="650">
        <f t="shared" si="78"/>
        <v>18704000</v>
      </c>
      <c r="AC93" s="650">
        <f t="shared" ref="AC93" si="79">M93+Q93+U93+Y93</f>
        <v>22297517310</v>
      </c>
    </row>
    <row r="94" spans="1:29" ht="16.5" thickTop="1" thickBot="1" x14ac:dyDescent="0.3">
      <c r="A94" s="672"/>
      <c r="B94" s="672"/>
      <c r="C94" s="672"/>
      <c r="D94" s="672"/>
      <c r="E94" s="672"/>
      <c r="F94" s="672"/>
      <c r="G94" s="672"/>
      <c r="H94" s="707" t="s">
        <v>805</v>
      </c>
      <c r="I94" s="648">
        <f>+I95</f>
        <v>200000000</v>
      </c>
      <c r="J94" s="648">
        <f t="shared" si="77"/>
        <v>178704000</v>
      </c>
      <c r="K94" s="648">
        <f t="shared" si="77"/>
        <v>18704000</v>
      </c>
      <c r="L94" s="648">
        <f t="shared" si="77"/>
        <v>18704000</v>
      </c>
      <c r="M94" s="692">
        <f t="shared" si="77"/>
        <v>11048758655</v>
      </c>
      <c r="N94" s="692">
        <f t="shared" si="77"/>
        <v>11046110678</v>
      </c>
      <c r="O94" s="692">
        <f t="shared" si="77"/>
        <v>0</v>
      </c>
      <c r="P94" s="692">
        <f t="shared" si="77"/>
        <v>0</v>
      </c>
      <c r="Q94" s="692">
        <f t="shared" si="77"/>
        <v>0</v>
      </c>
      <c r="R94" s="692">
        <f t="shared" si="77"/>
        <v>0</v>
      </c>
      <c r="S94" s="692">
        <f t="shared" si="77"/>
        <v>0</v>
      </c>
      <c r="T94" s="692">
        <f t="shared" si="77"/>
        <v>0</v>
      </c>
      <c r="U94" s="692">
        <f t="shared" si="77"/>
        <v>0</v>
      </c>
      <c r="V94" s="692">
        <f t="shared" si="77"/>
        <v>0</v>
      </c>
      <c r="W94" s="692">
        <f t="shared" si="77"/>
        <v>0</v>
      </c>
      <c r="X94" s="692">
        <f t="shared" si="77"/>
        <v>0</v>
      </c>
      <c r="Y94" s="693">
        <f t="shared" ref="Y94:AB95" si="80">+I94+M94+Q94+U94</f>
        <v>11248758655</v>
      </c>
      <c r="Z94" s="693">
        <f t="shared" si="80"/>
        <v>11224814678</v>
      </c>
      <c r="AA94" s="693">
        <f t="shared" si="80"/>
        <v>18704000</v>
      </c>
      <c r="AB94" s="694">
        <f t="shared" si="80"/>
        <v>18704000</v>
      </c>
      <c r="AC94" s="636"/>
    </row>
    <row r="95" spans="1:29" ht="16.5" thickTop="1" thickBot="1" x14ac:dyDescent="0.3">
      <c r="A95" s="644"/>
      <c r="B95" s="644"/>
      <c r="C95" s="644"/>
      <c r="D95" s="644"/>
      <c r="E95" s="645"/>
      <c r="F95" s="645"/>
      <c r="G95" s="644"/>
      <c r="H95" s="707" t="s">
        <v>806</v>
      </c>
      <c r="I95" s="648">
        <f>+I96</f>
        <v>200000000</v>
      </c>
      <c r="J95" s="648">
        <f t="shared" si="77"/>
        <v>178704000</v>
      </c>
      <c r="K95" s="648">
        <f t="shared" si="77"/>
        <v>18704000</v>
      </c>
      <c r="L95" s="648">
        <f t="shared" si="77"/>
        <v>18704000</v>
      </c>
      <c r="M95" s="697">
        <v>11048758655</v>
      </c>
      <c r="N95" s="648">
        <v>11046110678</v>
      </c>
      <c r="O95" s="697">
        <f t="shared" si="77"/>
        <v>0</v>
      </c>
      <c r="P95" s="697">
        <f t="shared" si="77"/>
        <v>0</v>
      </c>
      <c r="Q95" s="697">
        <f t="shared" si="77"/>
        <v>0</v>
      </c>
      <c r="R95" s="697">
        <f t="shared" si="77"/>
        <v>0</v>
      </c>
      <c r="S95" s="697">
        <f t="shared" si="77"/>
        <v>0</v>
      </c>
      <c r="T95" s="697">
        <f t="shared" si="77"/>
        <v>0</v>
      </c>
      <c r="U95" s="697">
        <f t="shared" si="77"/>
        <v>0</v>
      </c>
      <c r="V95" s="697">
        <f t="shared" si="77"/>
        <v>0</v>
      </c>
      <c r="W95" s="697">
        <f t="shared" si="77"/>
        <v>0</v>
      </c>
      <c r="X95" s="697">
        <f t="shared" si="77"/>
        <v>0</v>
      </c>
      <c r="Y95" s="650">
        <f t="shared" si="80"/>
        <v>11248758655</v>
      </c>
      <c r="Z95" s="650">
        <f t="shared" si="80"/>
        <v>11224814678</v>
      </c>
      <c r="AA95" s="650">
        <f t="shared" si="80"/>
        <v>18704000</v>
      </c>
      <c r="AB95" s="651">
        <f t="shared" si="80"/>
        <v>18704000</v>
      </c>
      <c r="AC95" s="636"/>
    </row>
    <row r="96" spans="1:29" ht="16.5" thickTop="1" thickBot="1" x14ac:dyDescent="0.3">
      <c r="A96" s="644"/>
      <c r="B96" s="644"/>
      <c r="C96" s="644"/>
      <c r="D96" s="644"/>
      <c r="E96" s="645"/>
      <c r="F96" s="645"/>
      <c r="G96" s="645"/>
      <c r="H96" s="707" t="s">
        <v>807</v>
      </c>
      <c r="I96" s="648">
        <v>200000000</v>
      </c>
      <c r="J96" s="648">
        <v>178704000</v>
      </c>
      <c r="K96" s="648">
        <v>18704000</v>
      </c>
      <c r="L96" s="648">
        <v>18704000</v>
      </c>
      <c r="M96" s="697">
        <v>11048758655</v>
      </c>
      <c r="N96" s="648">
        <v>11046110678</v>
      </c>
      <c r="O96" s="697"/>
      <c r="P96" s="697"/>
      <c r="Q96" s="697"/>
      <c r="R96" s="697"/>
      <c r="S96" s="697"/>
      <c r="T96" s="697"/>
      <c r="U96" s="697"/>
      <c r="V96" s="697"/>
      <c r="W96" s="697"/>
      <c r="X96" s="697"/>
      <c r="Y96" s="650">
        <f t="shared" ref="Y96" si="81">+I96+M96+Q96+U96</f>
        <v>11248758655</v>
      </c>
      <c r="Z96" s="650">
        <f t="shared" ref="Z96" si="82">+J96+N96+R96+V96</f>
        <v>11224814678</v>
      </c>
      <c r="AA96" s="650">
        <f t="shared" ref="AA96" si="83">+K96+O96+S96+W96</f>
        <v>18704000</v>
      </c>
      <c r="AB96" s="651">
        <f t="shared" ref="AB96" si="84">+L96+P96+T96+X96</f>
        <v>18704000</v>
      </c>
      <c r="AC96" s="636"/>
    </row>
    <row r="97" spans="1:29" ht="27" thickTop="1" thickBot="1" x14ac:dyDescent="0.3">
      <c r="A97" s="644"/>
      <c r="B97" s="644"/>
      <c r="C97" s="644"/>
      <c r="D97" s="644"/>
      <c r="E97" s="645"/>
      <c r="F97" s="645"/>
      <c r="G97" s="645"/>
      <c r="H97" s="698" t="s">
        <v>303</v>
      </c>
      <c r="I97" s="648">
        <f>+I98</f>
        <v>250000000</v>
      </c>
      <c r="J97" s="648">
        <f t="shared" ref="J97:X99" si="85">+J98</f>
        <v>228655164</v>
      </c>
      <c r="K97" s="648">
        <f t="shared" si="85"/>
        <v>60814399</v>
      </c>
      <c r="L97" s="648">
        <f t="shared" si="85"/>
        <v>60814399</v>
      </c>
      <c r="M97" s="697">
        <f t="shared" si="85"/>
        <v>0</v>
      </c>
      <c r="N97" s="697">
        <f t="shared" si="85"/>
        <v>0</v>
      </c>
      <c r="O97" s="697">
        <f t="shared" si="85"/>
        <v>0</v>
      </c>
      <c r="P97" s="697">
        <f t="shared" si="85"/>
        <v>0</v>
      </c>
      <c r="Q97" s="697">
        <f t="shared" si="85"/>
        <v>0</v>
      </c>
      <c r="R97" s="697">
        <f t="shared" si="85"/>
        <v>0</v>
      </c>
      <c r="S97" s="697">
        <f t="shared" si="85"/>
        <v>0</v>
      </c>
      <c r="T97" s="697">
        <f t="shared" si="85"/>
        <v>0</v>
      </c>
      <c r="U97" s="820">
        <f t="shared" si="85"/>
        <v>1799947695</v>
      </c>
      <c r="V97" s="697">
        <f t="shared" si="85"/>
        <v>1798302769</v>
      </c>
      <c r="W97" s="697">
        <f t="shared" si="85"/>
        <v>1671113526.24</v>
      </c>
      <c r="X97" s="697">
        <f t="shared" si="85"/>
        <v>1671113526.24</v>
      </c>
      <c r="Y97" s="650">
        <f>I97+M97+Q97+U97</f>
        <v>2049947695</v>
      </c>
      <c r="Z97" s="650">
        <f t="shared" ref="Z97:AB97" si="86">J97+N97+R97+V97</f>
        <v>2026957933</v>
      </c>
      <c r="AA97" s="650">
        <f t="shared" si="86"/>
        <v>1731927925.24</v>
      </c>
      <c r="AB97" s="650">
        <f t="shared" si="86"/>
        <v>1731927925.24</v>
      </c>
      <c r="AC97" s="636"/>
    </row>
    <row r="98" spans="1:29" ht="16.5" thickTop="1" thickBot="1" x14ac:dyDescent="0.3">
      <c r="A98" s="672"/>
      <c r="B98" s="672"/>
      <c r="C98" s="672"/>
      <c r="D98" s="672"/>
      <c r="E98" s="672"/>
      <c r="F98" s="672"/>
      <c r="G98" s="672"/>
      <c r="H98" s="699" t="s">
        <v>805</v>
      </c>
      <c r="I98" s="648">
        <f>+I99</f>
        <v>250000000</v>
      </c>
      <c r="J98" s="648">
        <f t="shared" si="85"/>
        <v>228655164</v>
      </c>
      <c r="K98" s="648">
        <f t="shared" si="85"/>
        <v>60814399</v>
      </c>
      <c r="L98" s="648">
        <f t="shared" si="85"/>
        <v>60814399</v>
      </c>
      <c r="M98" s="692">
        <f t="shared" si="85"/>
        <v>0</v>
      </c>
      <c r="N98" s="692">
        <f t="shared" si="85"/>
        <v>0</v>
      </c>
      <c r="O98" s="692">
        <f t="shared" si="85"/>
        <v>0</v>
      </c>
      <c r="P98" s="692">
        <f t="shared" si="85"/>
        <v>0</v>
      </c>
      <c r="Q98" s="692">
        <f t="shared" si="85"/>
        <v>0</v>
      </c>
      <c r="R98" s="692">
        <f t="shared" si="85"/>
        <v>0</v>
      </c>
      <c r="S98" s="692">
        <f t="shared" si="85"/>
        <v>0</v>
      </c>
      <c r="T98" s="692">
        <f t="shared" si="85"/>
        <v>0</v>
      </c>
      <c r="U98" s="692">
        <f t="shared" si="85"/>
        <v>1799947695</v>
      </c>
      <c r="V98" s="692">
        <f t="shared" si="85"/>
        <v>1798302769</v>
      </c>
      <c r="W98" s="692">
        <f t="shared" si="85"/>
        <v>1671113526.24</v>
      </c>
      <c r="X98" s="692">
        <f t="shared" si="85"/>
        <v>1671113526.24</v>
      </c>
      <c r="Y98" s="693">
        <f t="shared" ref="Y98:AB99" si="87">+I98+M98+Q98+U98</f>
        <v>2049947695</v>
      </c>
      <c r="Z98" s="693">
        <f t="shared" si="87"/>
        <v>2026957933</v>
      </c>
      <c r="AA98" s="693">
        <f t="shared" si="87"/>
        <v>1731927925.24</v>
      </c>
      <c r="AB98" s="694">
        <f t="shared" si="87"/>
        <v>1731927925.24</v>
      </c>
      <c r="AC98" s="636"/>
    </row>
    <row r="99" spans="1:29" ht="16.5" thickTop="1" thickBot="1" x14ac:dyDescent="0.3">
      <c r="A99" s="644"/>
      <c r="B99" s="644"/>
      <c r="C99" s="644"/>
      <c r="D99" s="644"/>
      <c r="E99" s="645"/>
      <c r="F99" s="645"/>
      <c r="G99" s="644"/>
      <c r="H99" s="311" t="s">
        <v>806</v>
      </c>
      <c r="I99" s="648">
        <f>+I100</f>
        <v>250000000</v>
      </c>
      <c r="J99" s="697">
        <f t="shared" si="85"/>
        <v>228655164</v>
      </c>
      <c r="K99" s="648">
        <f t="shared" si="85"/>
        <v>60814399</v>
      </c>
      <c r="L99" s="648">
        <f t="shared" si="85"/>
        <v>60814399</v>
      </c>
      <c r="M99" s="697">
        <f t="shared" si="85"/>
        <v>0</v>
      </c>
      <c r="N99" s="697">
        <f t="shared" si="85"/>
        <v>0</v>
      </c>
      <c r="O99" s="697">
        <f t="shared" si="85"/>
        <v>0</v>
      </c>
      <c r="P99" s="697">
        <f t="shared" si="85"/>
        <v>0</v>
      </c>
      <c r="Q99" s="697">
        <f t="shared" si="85"/>
        <v>0</v>
      </c>
      <c r="R99" s="697">
        <f t="shared" si="85"/>
        <v>0</v>
      </c>
      <c r="S99" s="697">
        <f t="shared" si="85"/>
        <v>0</v>
      </c>
      <c r="T99" s="697">
        <f t="shared" si="85"/>
        <v>0</v>
      </c>
      <c r="U99" s="697">
        <v>1799947695</v>
      </c>
      <c r="V99" s="697">
        <v>1798302769</v>
      </c>
      <c r="W99" s="697">
        <v>1671113526.24</v>
      </c>
      <c r="X99" s="697">
        <v>1671113526.24</v>
      </c>
      <c r="Y99" s="650">
        <f t="shared" si="87"/>
        <v>2049947695</v>
      </c>
      <c r="Z99" s="650">
        <f t="shared" si="87"/>
        <v>2026957933</v>
      </c>
      <c r="AA99" s="650">
        <f t="shared" si="87"/>
        <v>1731927925.24</v>
      </c>
      <c r="AB99" s="651">
        <f t="shared" si="87"/>
        <v>1731927925.24</v>
      </c>
      <c r="AC99" s="636"/>
    </row>
    <row r="100" spans="1:29" ht="16.5" thickTop="1" thickBot="1" x14ac:dyDescent="0.3">
      <c r="A100" s="644"/>
      <c r="B100" s="644"/>
      <c r="C100" s="644"/>
      <c r="D100" s="644"/>
      <c r="E100" s="645"/>
      <c r="F100" s="645"/>
      <c r="G100" s="645"/>
      <c r="H100" s="311" t="s">
        <v>807</v>
      </c>
      <c r="I100" s="648">
        <v>250000000</v>
      </c>
      <c r="J100" s="697">
        <v>228655164</v>
      </c>
      <c r="K100" s="648">
        <v>60814399</v>
      </c>
      <c r="L100" s="648">
        <v>60814399</v>
      </c>
      <c r="M100" s="697"/>
      <c r="N100" s="697"/>
      <c r="O100" s="697"/>
      <c r="P100" s="697"/>
      <c r="Q100" s="697"/>
      <c r="R100" s="697"/>
      <c r="S100" s="697"/>
      <c r="T100" s="697"/>
      <c r="U100" s="697">
        <v>1799947695</v>
      </c>
      <c r="V100" s="697">
        <v>1798302769</v>
      </c>
      <c r="W100" s="697">
        <v>1671113526.24</v>
      </c>
      <c r="X100" s="697">
        <v>1671113526.24</v>
      </c>
      <c r="Y100" s="650">
        <f t="shared" ref="Y100" si="88">+I100+M100+Q100+U100</f>
        <v>2049947695</v>
      </c>
      <c r="Z100" s="650">
        <f t="shared" ref="Z100" si="89">+J100+N100+R100+V100</f>
        <v>2026957933</v>
      </c>
      <c r="AA100" s="650">
        <f t="shared" ref="AA100" si="90">+K100+O100+S100+W100</f>
        <v>1731927925.24</v>
      </c>
      <c r="AB100" s="651">
        <f t="shared" ref="AB100" si="91">+L100+P100+T100+X100</f>
        <v>1731927925.24</v>
      </c>
      <c r="AC100" s="636"/>
    </row>
    <row r="101" spans="1:29" ht="16.5" thickTop="1" thickBot="1" x14ac:dyDescent="0.3">
      <c r="A101" s="644"/>
      <c r="B101" s="644"/>
      <c r="C101" s="644"/>
      <c r="D101" s="644"/>
      <c r="E101" s="645"/>
      <c r="F101" s="645"/>
      <c r="G101" s="645"/>
      <c r="H101" s="705" t="s">
        <v>321</v>
      </c>
      <c r="I101" s="648">
        <f>+I102</f>
        <v>183000000</v>
      </c>
      <c r="J101" s="648">
        <f t="shared" ref="J101:X107" si="92">+J102</f>
        <v>166304716</v>
      </c>
      <c r="K101" s="648">
        <f t="shared" si="92"/>
        <v>166304716</v>
      </c>
      <c r="L101" s="648">
        <f t="shared" si="92"/>
        <v>162204116</v>
      </c>
      <c r="M101" s="697">
        <f t="shared" si="92"/>
        <v>0</v>
      </c>
      <c r="N101" s="697">
        <f t="shared" si="92"/>
        <v>0</v>
      </c>
      <c r="O101" s="697">
        <f t="shared" si="92"/>
        <v>0</v>
      </c>
      <c r="P101" s="697">
        <f t="shared" si="92"/>
        <v>0</v>
      </c>
      <c r="Q101" s="697">
        <f t="shared" si="92"/>
        <v>0</v>
      </c>
      <c r="R101" s="697">
        <f t="shared" si="92"/>
        <v>0</v>
      </c>
      <c r="S101" s="697">
        <f t="shared" si="92"/>
        <v>0</v>
      </c>
      <c r="T101" s="697">
        <f t="shared" si="92"/>
        <v>0</v>
      </c>
      <c r="U101" s="697">
        <f t="shared" si="92"/>
        <v>0</v>
      </c>
      <c r="V101" s="697">
        <f t="shared" si="92"/>
        <v>0</v>
      </c>
      <c r="W101" s="697">
        <f t="shared" si="92"/>
        <v>0</v>
      </c>
      <c r="X101" s="697">
        <f t="shared" si="92"/>
        <v>0</v>
      </c>
      <c r="Y101" s="650">
        <f>I101+M101+Q101+U101</f>
        <v>183000000</v>
      </c>
      <c r="Z101" s="650">
        <f t="shared" ref="Z101:AB101" si="93">J101+N101+R101+V101</f>
        <v>166304716</v>
      </c>
      <c r="AA101" s="650">
        <f t="shared" si="93"/>
        <v>166304716</v>
      </c>
      <c r="AB101" s="650">
        <f t="shared" si="93"/>
        <v>162204116</v>
      </c>
      <c r="AC101" s="636"/>
    </row>
    <row r="102" spans="1:29" ht="16.5" thickTop="1" thickBot="1" x14ac:dyDescent="0.3">
      <c r="A102" s="672"/>
      <c r="B102" s="672"/>
      <c r="C102" s="672"/>
      <c r="D102" s="672"/>
      <c r="E102" s="672"/>
      <c r="F102" s="672"/>
      <c r="G102" s="672"/>
      <c r="H102" s="311" t="s">
        <v>805</v>
      </c>
      <c r="I102" s="648">
        <f>+I103</f>
        <v>183000000</v>
      </c>
      <c r="J102" s="648">
        <f t="shared" si="92"/>
        <v>166304716</v>
      </c>
      <c r="K102" s="648">
        <f t="shared" si="92"/>
        <v>166304716</v>
      </c>
      <c r="L102" s="648">
        <f t="shared" si="92"/>
        <v>162204116</v>
      </c>
      <c r="M102" s="692">
        <f t="shared" si="92"/>
        <v>0</v>
      </c>
      <c r="N102" s="692">
        <f t="shared" si="92"/>
        <v>0</v>
      </c>
      <c r="O102" s="692">
        <f t="shared" si="92"/>
        <v>0</v>
      </c>
      <c r="P102" s="692">
        <f t="shared" si="92"/>
        <v>0</v>
      </c>
      <c r="Q102" s="692">
        <f t="shared" si="92"/>
        <v>0</v>
      </c>
      <c r="R102" s="692">
        <f t="shared" si="92"/>
        <v>0</v>
      </c>
      <c r="S102" s="692">
        <f t="shared" si="92"/>
        <v>0</v>
      </c>
      <c r="T102" s="692">
        <f t="shared" si="92"/>
        <v>0</v>
      </c>
      <c r="U102" s="692">
        <f t="shared" si="92"/>
        <v>0</v>
      </c>
      <c r="V102" s="692">
        <f t="shared" si="92"/>
        <v>0</v>
      </c>
      <c r="W102" s="692">
        <f t="shared" si="92"/>
        <v>0</v>
      </c>
      <c r="X102" s="692">
        <f t="shared" si="92"/>
        <v>0</v>
      </c>
      <c r="Y102" s="693">
        <f t="shared" ref="Y102:AB104" si="94">+I102+M102+Q102+U102</f>
        <v>183000000</v>
      </c>
      <c r="Z102" s="693">
        <f t="shared" ref="Z102" si="95">+J102+N102+R102+V102</f>
        <v>166304716</v>
      </c>
      <c r="AA102" s="693">
        <f t="shared" ref="AA102" si="96">+K102+O102+S102+W102</f>
        <v>166304716</v>
      </c>
      <c r="AB102" s="693">
        <f t="shared" ref="AB102" si="97">+L102+P102+T102+X102</f>
        <v>162204116</v>
      </c>
      <c r="AC102" s="636"/>
    </row>
    <row r="103" spans="1:29" ht="16.5" thickTop="1" thickBot="1" x14ac:dyDescent="0.3">
      <c r="A103" s="644"/>
      <c r="B103" s="644"/>
      <c r="C103" s="644"/>
      <c r="D103" s="644"/>
      <c r="E103" s="645"/>
      <c r="F103" s="645"/>
      <c r="G103" s="644"/>
      <c r="H103" s="311" t="s">
        <v>806</v>
      </c>
      <c r="I103" s="648">
        <f>+I104</f>
        <v>183000000</v>
      </c>
      <c r="J103" s="648">
        <f t="shared" si="92"/>
        <v>166304716</v>
      </c>
      <c r="K103" s="648">
        <f t="shared" si="92"/>
        <v>166304716</v>
      </c>
      <c r="L103" s="648">
        <f t="shared" si="92"/>
        <v>162204116</v>
      </c>
      <c r="M103" s="697">
        <f t="shared" si="92"/>
        <v>0</v>
      </c>
      <c r="N103" s="697">
        <f t="shared" si="92"/>
        <v>0</v>
      </c>
      <c r="O103" s="697">
        <f t="shared" si="92"/>
        <v>0</v>
      </c>
      <c r="P103" s="697">
        <f t="shared" si="92"/>
        <v>0</v>
      </c>
      <c r="Q103" s="697">
        <f t="shared" si="92"/>
        <v>0</v>
      </c>
      <c r="R103" s="697">
        <f t="shared" si="92"/>
        <v>0</v>
      </c>
      <c r="S103" s="697">
        <f t="shared" si="92"/>
        <v>0</v>
      </c>
      <c r="T103" s="697">
        <f t="shared" si="92"/>
        <v>0</v>
      </c>
      <c r="U103" s="697">
        <f t="shared" si="92"/>
        <v>0</v>
      </c>
      <c r="V103" s="697">
        <f t="shared" si="92"/>
        <v>0</v>
      </c>
      <c r="W103" s="697">
        <f t="shared" si="92"/>
        <v>0</v>
      </c>
      <c r="X103" s="697">
        <f t="shared" si="92"/>
        <v>0</v>
      </c>
      <c r="Y103" s="650">
        <f t="shared" si="94"/>
        <v>183000000</v>
      </c>
      <c r="Z103" s="650">
        <f t="shared" si="94"/>
        <v>166304716</v>
      </c>
      <c r="AA103" s="650">
        <f t="shared" si="94"/>
        <v>166304716</v>
      </c>
      <c r="AB103" s="651">
        <f t="shared" si="94"/>
        <v>162204116</v>
      </c>
      <c r="AC103" s="636"/>
    </row>
    <row r="104" spans="1:29" ht="16.5" thickTop="1" thickBot="1" x14ac:dyDescent="0.3">
      <c r="A104" s="644"/>
      <c r="B104" s="644"/>
      <c r="C104" s="644"/>
      <c r="D104" s="644"/>
      <c r="E104" s="645"/>
      <c r="F104" s="645"/>
      <c r="G104" s="645"/>
      <c r="H104" s="311" t="s">
        <v>807</v>
      </c>
      <c r="I104" s="648">
        <v>183000000</v>
      </c>
      <c r="J104" s="648">
        <v>166304716</v>
      </c>
      <c r="K104" s="648">
        <v>166304716</v>
      </c>
      <c r="L104" s="648">
        <v>162204116</v>
      </c>
      <c r="M104" s="697"/>
      <c r="N104" s="697"/>
      <c r="O104" s="697"/>
      <c r="P104" s="697"/>
      <c r="Q104" s="697"/>
      <c r="R104" s="697"/>
      <c r="S104" s="697"/>
      <c r="T104" s="697"/>
      <c r="U104" s="697"/>
      <c r="V104" s="697"/>
      <c r="W104" s="697"/>
      <c r="X104" s="697"/>
      <c r="Y104" s="650">
        <f t="shared" si="94"/>
        <v>183000000</v>
      </c>
      <c r="Z104" s="650">
        <f t="shared" si="94"/>
        <v>166304716</v>
      </c>
      <c r="AA104" s="650">
        <f t="shared" si="94"/>
        <v>166304716</v>
      </c>
      <c r="AB104" s="651">
        <f t="shared" si="94"/>
        <v>162204116</v>
      </c>
      <c r="AC104" s="636"/>
    </row>
    <row r="105" spans="1:29" ht="39.75" thickTop="1" thickBot="1" x14ac:dyDescent="0.3">
      <c r="A105" s="644"/>
      <c r="B105" s="644"/>
      <c r="C105" s="644"/>
      <c r="D105" s="644"/>
      <c r="E105" s="645"/>
      <c r="F105" s="645"/>
      <c r="G105" s="645"/>
      <c r="H105" s="698" t="s">
        <v>329</v>
      </c>
      <c r="I105" s="648">
        <f>+I106</f>
        <v>1180000000</v>
      </c>
      <c r="J105" s="648">
        <f t="shared" ref="J105:X105" si="98">+J106</f>
        <v>975671281</v>
      </c>
      <c r="K105" s="648">
        <f t="shared" si="98"/>
        <v>256761132</v>
      </c>
      <c r="L105" s="648">
        <f t="shared" si="98"/>
        <v>256761132</v>
      </c>
      <c r="M105" s="697">
        <f t="shared" si="98"/>
        <v>0</v>
      </c>
      <c r="N105" s="697">
        <f t="shared" si="98"/>
        <v>0</v>
      </c>
      <c r="O105" s="697">
        <f t="shared" si="98"/>
        <v>0</v>
      </c>
      <c r="P105" s="697">
        <f t="shared" si="98"/>
        <v>0</v>
      </c>
      <c r="Q105" s="697">
        <f t="shared" si="98"/>
        <v>0</v>
      </c>
      <c r="R105" s="697">
        <f t="shared" si="98"/>
        <v>0</v>
      </c>
      <c r="S105" s="697">
        <f t="shared" si="98"/>
        <v>0</v>
      </c>
      <c r="T105" s="697">
        <f t="shared" si="98"/>
        <v>0</v>
      </c>
      <c r="U105" s="820">
        <f t="shared" si="98"/>
        <v>5285782391</v>
      </c>
      <c r="V105" s="697">
        <f t="shared" si="98"/>
        <v>5284356669</v>
      </c>
      <c r="W105" s="697">
        <f t="shared" si="98"/>
        <v>2556555097.5</v>
      </c>
      <c r="X105" s="697">
        <f t="shared" si="98"/>
        <v>2556555097.5</v>
      </c>
      <c r="Y105" s="650">
        <f>I105+M105+Q105+U105</f>
        <v>6465782391</v>
      </c>
      <c r="Z105" s="650">
        <f t="shared" ref="Z105:AB105" si="99">J105+N105+R105+V105</f>
        <v>6260027950</v>
      </c>
      <c r="AA105" s="650">
        <f t="shared" si="99"/>
        <v>2813316229.5</v>
      </c>
      <c r="AB105" s="650">
        <f t="shared" si="99"/>
        <v>2813316229.5</v>
      </c>
      <c r="AC105" s="636"/>
    </row>
    <row r="106" spans="1:29" ht="16.5" thickTop="1" thickBot="1" x14ac:dyDescent="0.3">
      <c r="A106" s="672"/>
      <c r="B106" s="672"/>
      <c r="C106" s="672"/>
      <c r="D106" s="672"/>
      <c r="E106" s="672"/>
      <c r="F106" s="672"/>
      <c r="G106" s="672"/>
      <c r="H106" s="699" t="s">
        <v>805</v>
      </c>
      <c r="I106" s="648">
        <f>+I107</f>
        <v>1180000000</v>
      </c>
      <c r="J106" s="692">
        <f t="shared" si="92"/>
        <v>975671281</v>
      </c>
      <c r="K106" s="648">
        <f t="shared" si="92"/>
        <v>256761132</v>
      </c>
      <c r="L106" s="648">
        <f t="shared" si="92"/>
        <v>256761132</v>
      </c>
      <c r="M106" s="692">
        <f t="shared" si="92"/>
        <v>0</v>
      </c>
      <c r="N106" s="692">
        <f t="shared" si="92"/>
        <v>0</v>
      </c>
      <c r="O106" s="692">
        <f t="shared" si="92"/>
        <v>0</v>
      </c>
      <c r="P106" s="692">
        <f t="shared" si="92"/>
        <v>0</v>
      </c>
      <c r="Q106" s="692">
        <f t="shared" si="92"/>
        <v>0</v>
      </c>
      <c r="R106" s="692">
        <f t="shared" si="92"/>
        <v>0</v>
      </c>
      <c r="S106" s="692">
        <f t="shared" si="92"/>
        <v>0</v>
      </c>
      <c r="T106" s="692">
        <f t="shared" si="92"/>
        <v>0</v>
      </c>
      <c r="U106" s="692">
        <f t="shared" si="92"/>
        <v>5285782391</v>
      </c>
      <c r="V106" s="692">
        <f t="shared" si="92"/>
        <v>5284356669</v>
      </c>
      <c r="W106" s="692">
        <f t="shared" si="92"/>
        <v>2556555097.5</v>
      </c>
      <c r="X106" s="692">
        <f t="shared" si="92"/>
        <v>2556555097.5</v>
      </c>
      <c r="Y106" s="693">
        <f t="shared" ref="Y106:AB107" si="100">+I106+M106+Q106+U106</f>
        <v>6465782391</v>
      </c>
      <c r="Z106" s="693">
        <f t="shared" si="100"/>
        <v>6260027950</v>
      </c>
      <c r="AA106" s="693">
        <f t="shared" si="100"/>
        <v>2813316229.5</v>
      </c>
      <c r="AB106" s="694">
        <f t="shared" si="100"/>
        <v>2813316229.5</v>
      </c>
      <c r="AC106" s="636"/>
    </row>
    <row r="107" spans="1:29" ht="16.5" thickTop="1" thickBot="1" x14ac:dyDescent="0.3">
      <c r="A107" s="644"/>
      <c r="B107" s="644"/>
      <c r="C107" s="644"/>
      <c r="D107" s="644"/>
      <c r="E107" s="645"/>
      <c r="F107" s="645"/>
      <c r="G107" s="644"/>
      <c r="H107" s="311" t="s">
        <v>806</v>
      </c>
      <c r="I107" s="648">
        <f>+I108</f>
        <v>1180000000</v>
      </c>
      <c r="J107" s="697">
        <f t="shared" si="92"/>
        <v>975671281</v>
      </c>
      <c r="K107" s="648">
        <f t="shared" si="92"/>
        <v>256761132</v>
      </c>
      <c r="L107" s="648">
        <f t="shared" si="92"/>
        <v>256761132</v>
      </c>
      <c r="M107" s="697">
        <f t="shared" si="92"/>
        <v>0</v>
      </c>
      <c r="N107" s="697">
        <f t="shared" si="92"/>
        <v>0</v>
      </c>
      <c r="O107" s="697">
        <f t="shared" si="92"/>
        <v>0</v>
      </c>
      <c r="P107" s="697">
        <f t="shared" si="92"/>
        <v>0</v>
      </c>
      <c r="Q107" s="697">
        <f t="shared" si="92"/>
        <v>0</v>
      </c>
      <c r="R107" s="697">
        <f t="shared" si="92"/>
        <v>0</v>
      </c>
      <c r="S107" s="697">
        <f t="shared" si="92"/>
        <v>0</v>
      </c>
      <c r="T107" s="697">
        <f t="shared" si="92"/>
        <v>0</v>
      </c>
      <c r="U107" s="697">
        <v>5285782391</v>
      </c>
      <c r="V107" s="697">
        <v>5284356669</v>
      </c>
      <c r="W107" s="697">
        <v>2556555097.5</v>
      </c>
      <c r="X107" s="697">
        <v>2556555097.5</v>
      </c>
      <c r="Y107" s="650">
        <f t="shared" si="100"/>
        <v>6465782391</v>
      </c>
      <c r="Z107" s="650">
        <f t="shared" si="100"/>
        <v>6260027950</v>
      </c>
      <c r="AA107" s="650">
        <f t="shared" si="100"/>
        <v>2813316229.5</v>
      </c>
      <c r="AB107" s="651">
        <f t="shared" si="100"/>
        <v>2813316229.5</v>
      </c>
      <c r="AC107" s="636"/>
    </row>
    <row r="108" spans="1:29" ht="16.5" thickTop="1" thickBot="1" x14ac:dyDescent="0.3">
      <c r="A108" s="644"/>
      <c r="B108" s="644"/>
      <c r="C108" s="644"/>
      <c r="D108" s="644"/>
      <c r="E108" s="645"/>
      <c r="F108" s="645"/>
      <c r="G108" s="645"/>
      <c r="H108" s="311" t="s">
        <v>807</v>
      </c>
      <c r="I108" s="648">
        <v>1180000000</v>
      </c>
      <c r="J108" s="697">
        <v>975671281</v>
      </c>
      <c r="K108" s="648">
        <v>256761132</v>
      </c>
      <c r="L108" s="648">
        <v>256761132</v>
      </c>
      <c r="M108" s="697"/>
      <c r="N108" s="697"/>
      <c r="O108" s="697"/>
      <c r="P108" s="697"/>
      <c r="Q108" s="697"/>
      <c r="R108" s="697"/>
      <c r="S108" s="697"/>
      <c r="T108" s="697"/>
      <c r="U108" s="697">
        <v>5285782391</v>
      </c>
      <c r="V108" s="697">
        <v>5284356669</v>
      </c>
      <c r="W108" s="697">
        <v>2556555097.5</v>
      </c>
      <c r="X108" s="697">
        <v>2556555097.5</v>
      </c>
      <c r="Y108" s="650">
        <f t="shared" ref="Y108" si="101">+I108+M108+Q108+U108</f>
        <v>6465782391</v>
      </c>
      <c r="Z108" s="650">
        <f t="shared" ref="Z108:Z109" si="102">+J108+N108+R108+V108</f>
        <v>6260027950</v>
      </c>
      <c r="AA108" s="650">
        <f t="shared" ref="AA108:AA109" si="103">+K108+O108+S108+W108</f>
        <v>2813316229.5</v>
      </c>
      <c r="AB108" s="651">
        <f t="shared" ref="AB108:AB109" si="104">+L108+P108+T108+X108</f>
        <v>2813316229.5</v>
      </c>
      <c r="AC108" s="636"/>
    </row>
    <row r="109" spans="1:29" ht="27" thickTop="1" thickBot="1" x14ac:dyDescent="0.3">
      <c r="A109" s="644"/>
      <c r="B109" s="644"/>
      <c r="C109" s="644"/>
      <c r="D109" s="644"/>
      <c r="E109" s="644"/>
      <c r="F109" s="644"/>
      <c r="G109" s="644"/>
      <c r="H109" s="698" t="s">
        <v>357</v>
      </c>
      <c r="I109" s="648">
        <f>+I110</f>
        <v>1800000000</v>
      </c>
      <c r="J109" s="648">
        <f t="shared" ref="J109:X115" si="105">+J110</f>
        <v>1798207407</v>
      </c>
      <c r="K109" s="648">
        <f t="shared" si="105"/>
        <v>1049479407</v>
      </c>
      <c r="L109" s="648">
        <f t="shared" si="105"/>
        <v>1049479407</v>
      </c>
      <c r="M109" s="648">
        <f t="shared" si="105"/>
        <v>0</v>
      </c>
      <c r="N109" s="648">
        <f t="shared" si="105"/>
        <v>0</v>
      </c>
      <c r="O109" s="648">
        <f t="shared" si="105"/>
        <v>0</v>
      </c>
      <c r="P109" s="648">
        <f t="shared" si="105"/>
        <v>0</v>
      </c>
      <c r="Q109" s="648">
        <f t="shared" si="105"/>
        <v>0</v>
      </c>
      <c r="R109" s="648">
        <f t="shared" si="105"/>
        <v>0</v>
      </c>
      <c r="S109" s="648">
        <f t="shared" si="105"/>
        <v>0</v>
      </c>
      <c r="T109" s="648">
        <f t="shared" si="105"/>
        <v>0</v>
      </c>
      <c r="U109" s="648">
        <f t="shared" si="105"/>
        <v>0</v>
      </c>
      <c r="V109" s="648">
        <f t="shared" si="105"/>
        <v>0</v>
      </c>
      <c r="W109" s="648">
        <f t="shared" si="105"/>
        <v>0</v>
      </c>
      <c r="X109" s="648">
        <f t="shared" si="105"/>
        <v>0</v>
      </c>
      <c r="Y109" s="662">
        <f t="shared" si="74"/>
        <v>1800000000</v>
      </c>
      <c r="Z109" s="662">
        <f t="shared" si="102"/>
        <v>1798207407</v>
      </c>
      <c r="AA109" s="662">
        <f t="shared" si="103"/>
        <v>1049479407</v>
      </c>
      <c r="AB109" s="662">
        <f t="shared" si="104"/>
        <v>1049479407</v>
      </c>
      <c r="AC109" s="662">
        <f t="shared" ref="AC109" si="106">+M109+Q109+U109+Y109</f>
        <v>1800000000</v>
      </c>
    </row>
    <row r="110" spans="1:29" ht="16.5" thickTop="1" thickBot="1" x14ac:dyDescent="0.3">
      <c r="A110" s="672"/>
      <c r="B110" s="672"/>
      <c r="C110" s="672"/>
      <c r="D110" s="672"/>
      <c r="E110" s="672"/>
      <c r="F110" s="672"/>
      <c r="G110" s="672"/>
      <c r="H110" s="699" t="s">
        <v>805</v>
      </c>
      <c r="I110" s="648">
        <f>+I111</f>
        <v>1800000000</v>
      </c>
      <c r="J110" s="648">
        <f t="shared" si="105"/>
        <v>1798207407</v>
      </c>
      <c r="K110" s="648">
        <f t="shared" si="105"/>
        <v>1049479407</v>
      </c>
      <c r="L110" s="648">
        <f t="shared" si="105"/>
        <v>1049479407</v>
      </c>
      <c r="M110" s="692">
        <f t="shared" si="105"/>
        <v>0</v>
      </c>
      <c r="N110" s="692">
        <f t="shared" si="105"/>
        <v>0</v>
      </c>
      <c r="O110" s="692">
        <f t="shared" si="105"/>
        <v>0</v>
      </c>
      <c r="P110" s="692">
        <f t="shared" si="105"/>
        <v>0</v>
      </c>
      <c r="Q110" s="692">
        <f t="shared" si="105"/>
        <v>0</v>
      </c>
      <c r="R110" s="692">
        <f t="shared" si="105"/>
        <v>0</v>
      </c>
      <c r="S110" s="692">
        <f t="shared" si="105"/>
        <v>0</v>
      </c>
      <c r="T110" s="692">
        <f t="shared" si="105"/>
        <v>0</v>
      </c>
      <c r="U110" s="692">
        <f t="shared" si="105"/>
        <v>0</v>
      </c>
      <c r="V110" s="692">
        <f t="shared" si="105"/>
        <v>0</v>
      </c>
      <c r="W110" s="692">
        <f t="shared" si="105"/>
        <v>0</v>
      </c>
      <c r="X110" s="692">
        <f t="shared" si="105"/>
        <v>0</v>
      </c>
      <c r="Y110" s="693">
        <f t="shared" si="74"/>
        <v>1800000000</v>
      </c>
      <c r="Z110" s="693">
        <f t="shared" si="74"/>
        <v>1798207407</v>
      </c>
      <c r="AA110" s="693">
        <f t="shared" si="74"/>
        <v>1049479407</v>
      </c>
      <c r="AB110" s="694">
        <f t="shared" si="74"/>
        <v>1049479407</v>
      </c>
      <c r="AC110" s="636"/>
    </row>
    <row r="111" spans="1:29" ht="16.5" thickTop="1" thickBot="1" x14ac:dyDescent="0.3">
      <c r="A111" s="644"/>
      <c r="B111" s="644"/>
      <c r="C111" s="644"/>
      <c r="D111" s="644"/>
      <c r="E111" s="645"/>
      <c r="F111" s="645"/>
      <c r="G111" s="644"/>
      <c r="H111" s="311" t="s">
        <v>806</v>
      </c>
      <c r="I111" s="648">
        <f>+I112</f>
        <v>1800000000</v>
      </c>
      <c r="J111" s="648">
        <f t="shared" si="105"/>
        <v>1798207407</v>
      </c>
      <c r="K111" s="648">
        <f t="shared" si="105"/>
        <v>1049479407</v>
      </c>
      <c r="L111" s="648">
        <f t="shared" si="105"/>
        <v>1049479407</v>
      </c>
      <c r="M111" s="697">
        <f t="shared" si="105"/>
        <v>0</v>
      </c>
      <c r="N111" s="697">
        <f t="shared" si="105"/>
        <v>0</v>
      </c>
      <c r="O111" s="697">
        <f t="shared" si="105"/>
        <v>0</v>
      </c>
      <c r="P111" s="697">
        <f t="shared" si="105"/>
        <v>0</v>
      </c>
      <c r="Q111" s="697">
        <f t="shared" si="105"/>
        <v>0</v>
      </c>
      <c r="R111" s="697">
        <f t="shared" si="105"/>
        <v>0</v>
      </c>
      <c r="S111" s="697">
        <f t="shared" si="105"/>
        <v>0</v>
      </c>
      <c r="T111" s="697">
        <f t="shared" si="105"/>
        <v>0</v>
      </c>
      <c r="U111" s="697">
        <f t="shared" si="105"/>
        <v>0</v>
      </c>
      <c r="V111" s="697">
        <f t="shared" si="105"/>
        <v>0</v>
      </c>
      <c r="W111" s="697">
        <f t="shared" si="105"/>
        <v>0</v>
      </c>
      <c r="X111" s="697">
        <f t="shared" si="105"/>
        <v>0</v>
      </c>
      <c r="Y111" s="650">
        <f t="shared" si="74"/>
        <v>1800000000</v>
      </c>
      <c r="Z111" s="650">
        <f t="shared" si="74"/>
        <v>1798207407</v>
      </c>
      <c r="AA111" s="650">
        <f t="shared" si="74"/>
        <v>1049479407</v>
      </c>
      <c r="AB111" s="651">
        <f t="shared" si="74"/>
        <v>1049479407</v>
      </c>
      <c r="AC111" s="636"/>
    </row>
    <row r="112" spans="1:29" ht="16.5" thickTop="1" thickBot="1" x14ac:dyDescent="0.3">
      <c r="A112" s="644"/>
      <c r="B112" s="644"/>
      <c r="C112" s="644"/>
      <c r="D112" s="644"/>
      <c r="E112" s="645"/>
      <c r="F112" s="645"/>
      <c r="G112" s="644"/>
      <c r="H112" s="311" t="s">
        <v>807</v>
      </c>
      <c r="I112" s="648">
        <v>1800000000</v>
      </c>
      <c r="J112" s="648">
        <v>1798207407</v>
      </c>
      <c r="K112" s="648">
        <v>1049479407</v>
      </c>
      <c r="L112" s="648">
        <v>1049479407</v>
      </c>
      <c r="M112" s="697"/>
      <c r="N112" s="697"/>
      <c r="O112" s="697"/>
      <c r="P112" s="697"/>
      <c r="Q112" s="697"/>
      <c r="R112" s="697"/>
      <c r="S112" s="697"/>
      <c r="T112" s="697"/>
      <c r="U112" s="697"/>
      <c r="V112" s="697"/>
      <c r="W112" s="697"/>
      <c r="X112" s="697"/>
      <c r="Y112" s="650">
        <f t="shared" si="74"/>
        <v>1800000000</v>
      </c>
      <c r="Z112" s="650">
        <f t="shared" si="74"/>
        <v>1798207407</v>
      </c>
      <c r="AA112" s="650">
        <f t="shared" si="74"/>
        <v>1049479407</v>
      </c>
      <c r="AB112" s="651">
        <f t="shared" si="74"/>
        <v>1049479407</v>
      </c>
      <c r="AC112" s="636"/>
    </row>
    <row r="113" spans="1:29" ht="27" thickTop="1" thickBot="1" x14ac:dyDescent="0.3">
      <c r="A113" s="644"/>
      <c r="B113" s="644"/>
      <c r="C113" s="644"/>
      <c r="D113" s="644"/>
      <c r="E113" s="644"/>
      <c r="F113" s="644"/>
      <c r="G113" s="644"/>
      <c r="H113" s="698" t="s">
        <v>808</v>
      </c>
      <c r="I113" s="648">
        <f>+I114</f>
        <v>0</v>
      </c>
      <c r="J113" s="648">
        <f t="shared" ref="J113:L113" si="107">+J114</f>
        <v>0</v>
      </c>
      <c r="K113" s="648">
        <f t="shared" si="107"/>
        <v>0</v>
      </c>
      <c r="L113" s="648">
        <f t="shared" si="107"/>
        <v>0</v>
      </c>
      <c r="M113" s="648"/>
      <c r="N113" s="648"/>
      <c r="O113" s="648"/>
      <c r="P113" s="648"/>
      <c r="Q113" s="648">
        <f t="shared" si="105"/>
        <v>0</v>
      </c>
      <c r="R113" s="648">
        <f t="shared" si="105"/>
        <v>0</v>
      </c>
      <c r="S113" s="648">
        <f t="shared" si="105"/>
        <v>0</v>
      </c>
      <c r="T113" s="648">
        <f t="shared" si="105"/>
        <v>0</v>
      </c>
      <c r="U113" s="648">
        <f t="shared" si="105"/>
        <v>0</v>
      </c>
      <c r="V113" s="648">
        <f t="shared" si="105"/>
        <v>0</v>
      </c>
      <c r="W113" s="648">
        <f t="shared" si="105"/>
        <v>0</v>
      </c>
      <c r="X113" s="648">
        <f t="shared" si="105"/>
        <v>0</v>
      </c>
      <c r="Y113" s="825">
        <f>I113+M113+Q113+U113</f>
        <v>0</v>
      </c>
      <c r="Z113" s="825">
        <f t="shared" ref="Z113:AB113" si="108">J113+N113+R113+V113</f>
        <v>0</v>
      </c>
      <c r="AA113" s="825">
        <f t="shared" si="108"/>
        <v>0</v>
      </c>
      <c r="AB113" s="825">
        <f t="shared" si="108"/>
        <v>0</v>
      </c>
      <c r="AC113" s="636"/>
    </row>
    <row r="114" spans="1:29" ht="16.5" thickTop="1" thickBot="1" x14ac:dyDescent="0.3">
      <c r="A114" s="672"/>
      <c r="B114" s="672"/>
      <c r="C114" s="672"/>
      <c r="D114" s="672"/>
      <c r="E114" s="672"/>
      <c r="F114" s="672"/>
      <c r="G114" s="672"/>
      <c r="H114" s="699" t="s">
        <v>805</v>
      </c>
      <c r="I114" s="648">
        <f>+I115</f>
        <v>0</v>
      </c>
      <c r="J114" s="692">
        <f t="shared" si="105"/>
        <v>0</v>
      </c>
      <c r="K114" s="648">
        <f t="shared" si="105"/>
        <v>0</v>
      </c>
      <c r="L114" s="648">
        <f t="shared" si="105"/>
        <v>0</v>
      </c>
      <c r="M114" s="692"/>
      <c r="N114" s="648"/>
      <c r="O114" s="648"/>
      <c r="P114" s="648"/>
      <c r="Q114" s="692">
        <f t="shared" si="105"/>
        <v>0</v>
      </c>
      <c r="R114" s="692">
        <f t="shared" si="105"/>
        <v>0</v>
      </c>
      <c r="S114" s="692">
        <f t="shared" si="105"/>
        <v>0</v>
      </c>
      <c r="T114" s="692">
        <f t="shared" si="105"/>
        <v>0</v>
      </c>
      <c r="U114" s="692">
        <f t="shared" si="105"/>
        <v>0</v>
      </c>
      <c r="V114" s="692">
        <f t="shared" si="105"/>
        <v>0</v>
      </c>
      <c r="W114" s="692">
        <f t="shared" si="105"/>
        <v>0</v>
      </c>
      <c r="X114" s="692">
        <f t="shared" si="105"/>
        <v>0</v>
      </c>
      <c r="Y114" s="693"/>
      <c r="Z114" s="693"/>
      <c r="AA114" s="693"/>
      <c r="AB114" s="694"/>
      <c r="AC114" s="636"/>
    </row>
    <row r="115" spans="1:29" ht="16.5" thickTop="1" thickBot="1" x14ac:dyDescent="0.3">
      <c r="A115" s="644"/>
      <c r="B115" s="644"/>
      <c r="C115" s="644"/>
      <c r="D115" s="644"/>
      <c r="E115" s="645"/>
      <c r="F115" s="645"/>
      <c r="G115" s="644"/>
      <c r="H115" s="311" t="s">
        <v>806</v>
      </c>
      <c r="I115" s="648">
        <f>+I116</f>
        <v>0</v>
      </c>
      <c r="J115" s="697">
        <f t="shared" si="105"/>
        <v>0</v>
      </c>
      <c r="K115" s="648">
        <f t="shared" si="105"/>
        <v>0</v>
      </c>
      <c r="L115" s="648">
        <f t="shared" si="105"/>
        <v>0</v>
      </c>
      <c r="M115" s="697"/>
      <c r="N115" s="697"/>
      <c r="O115" s="648"/>
      <c r="P115" s="648"/>
      <c r="Q115" s="697">
        <f t="shared" si="105"/>
        <v>0</v>
      </c>
      <c r="R115" s="697">
        <f t="shared" si="105"/>
        <v>0</v>
      </c>
      <c r="S115" s="697">
        <f t="shared" si="105"/>
        <v>0</v>
      </c>
      <c r="T115" s="697">
        <f t="shared" si="105"/>
        <v>0</v>
      </c>
      <c r="U115" s="697">
        <f t="shared" si="105"/>
        <v>0</v>
      </c>
      <c r="V115" s="697">
        <f t="shared" si="105"/>
        <v>0</v>
      </c>
      <c r="W115" s="697">
        <f t="shared" si="105"/>
        <v>0</v>
      </c>
      <c r="X115" s="697">
        <f t="shared" si="105"/>
        <v>0</v>
      </c>
      <c r="Y115" s="650"/>
      <c r="Z115" s="650"/>
      <c r="AA115" s="650"/>
      <c r="AB115" s="651"/>
      <c r="AC115" s="636"/>
    </row>
    <row r="116" spans="1:29" ht="16.5" thickTop="1" thickBot="1" x14ac:dyDescent="0.3">
      <c r="A116" s="644"/>
      <c r="B116" s="644"/>
      <c r="C116" s="644"/>
      <c r="D116" s="644"/>
      <c r="E116" s="645"/>
      <c r="F116" s="645"/>
      <c r="G116" s="644"/>
      <c r="H116" s="311" t="s">
        <v>807</v>
      </c>
      <c r="I116" s="648"/>
      <c r="J116" s="697"/>
      <c r="K116" s="648"/>
      <c r="L116" s="648"/>
      <c r="Q116" s="697">
        <v>0</v>
      </c>
      <c r="R116" s="697"/>
      <c r="S116" s="697"/>
      <c r="T116" s="697"/>
      <c r="U116" s="697"/>
      <c r="V116" s="697"/>
      <c r="W116" s="697"/>
      <c r="X116" s="697"/>
      <c r="Y116" s="650"/>
      <c r="Z116" s="650"/>
      <c r="AA116" s="650"/>
      <c r="AB116" s="651"/>
      <c r="AC116" s="636"/>
    </row>
    <row r="117" spans="1:29" ht="52.5" thickTop="1" thickBot="1" x14ac:dyDescent="0.3">
      <c r="A117" s="644"/>
      <c r="B117" s="644"/>
      <c r="C117" s="644"/>
      <c r="D117" s="644"/>
      <c r="E117" s="645"/>
      <c r="F117" s="645"/>
      <c r="G117" s="644"/>
      <c r="H117" s="698" t="s">
        <v>1593</v>
      </c>
      <c r="I117" s="648"/>
      <c r="J117" s="697"/>
      <c r="K117" s="648"/>
      <c r="L117" s="648"/>
      <c r="M117" s="697"/>
      <c r="N117" s="648"/>
      <c r="O117" s="697">
        <f t="shared" ref="O117:P119" si="109">+O118</f>
        <v>0</v>
      </c>
      <c r="P117" s="697">
        <f t="shared" si="109"/>
        <v>0</v>
      </c>
      <c r="Q117" s="697"/>
      <c r="R117" s="697"/>
      <c r="S117" s="697"/>
      <c r="T117" s="697"/>
      <c r="U117" s="697"/>
      <c r="V117" s="697"/>
      <c r="W117" s="697"/>
      <c r="X117" s="697"/>
      <c r="Y117" s="824">
        <f>I117+M117+Q117+U117</f>
        <v>0</v>
      </c>
      <c r="Z117" s="824">
        <f t="shared" ref="Z117:AB117" si="110">J117+N117+R117+V117</f>
        <v>0</v>
      </c>
      <c r="AA117" s="824">
        <f t="shared" si="110"/>
        <v>0</v>
      </c>
      <c r="AB117" s="824">
        <f t="shared" si="110"/>
        <v>0</v>
      </c>
      <c r="AC117" s="636"/>
    </row>
    <row r="118" spans="1:29" ht="16.5" thickTop="1" thickBot="1" x14ac:dyDescent="0.3">
      <c r="A118" s="644"/>
      <c r="B118" s="644"/>
      <c r="C118" s="644"/>
      <c r="D118" s="644"/>
      <c r="E118" s="645"/>
      <c r="F118" s="645"/>
      <c r="G118" s="644"/>
      <c r="H118" s="699" t="s">
        <v>805</v>
      </c>
      <c r="I118" s="648"/>
      <c r="J118" s="697"/>
      <c r="K118" s="648"/>
      <c r="L118" s="648"/>
      <c r="M118" s="697"/>
      <c r="N118" s="697"/>
      <c r="O118" s="697">
        <f t="shared" si="109"/>
        <v>0</v>
      </c>
      <c r="P118" s="697">
        <f t="shared" si="109"/>
        <v>0</v>
      </c>
      <c r="Q118" s="697"/>
      <c r="R118" s="697"/>
      <c r="S118" s="697"/>
      <c r="T118" s="697"/>
      <c r="U118" s="697"/>
      <c r="V118" s="697"/>
      <c r="W118" s="697"/>
      <c r="X118" s="697"/>
      <c r="Y118" s="650"/>
      <c r="Z118" s="650"/>
      <c r="AA118" s="650"/>
      <c r="AB118" s="651"/>
      <c r="AC118" s="636"/>
    </row>
    <row r="119" spans="1:29" ht="16.5" thickTop="1" thickBot="1" x14ac:dyDescent="0.3">
      <c r="A119" s="644"/>
      <c r="B119" s="644"/>
      <c r="C119" s="644"/>
      <c r="D119" s="644"/>
      <c r="E119" s="645"/>
      <c r="F119" s="645"/>
      <c r="G119" s="644"/>
      <c r="H119" s="311" t="s">
        <v>806</v>
      </c>
      <c r="I119" s="648"/>
      <c r="J119" s="697"/>
      <c r="K119" s="648"/>
      <c r="L119" s="648"/>
      <c r="M119" s="697"/>
      <c r="N119" s="697"/>
      <c r="O119" s="697">
        <f t="shared" si="109"/>
        <v>0</v>
      </c>
      <c r="P119" s="697">
        <f t="shared" si="109"/>
        <v>0</v>
      </c>
      <c r="Q119" s="697"/>
      <c r="R119" s="697"/>
      <c r="S119" s="697"/>
      <c r="T119" s="697"/>
      <c r="U119" s="697"/>
      <c r="V119" s="697"/>
      <c r="W119" s="697"/>
      <c r="X119" s="697"/>
      <c r="Y119" s="650"/>
      <c r="Z119" s="650"/>
      <c r="AA119" s="650"/>
      <c r="AB119" s="651"/>
      <c r="AC119" s="636"/>
    </row>
    <row r="120" spans="1:29" ht="16.5" thickTop="1" thickBot="1" x14ac:dyDescent="0.3">
      <c r="A120" s="644"/>
      <c r="B120" s="644"/>
      <c r="C120" s="644"/>
      <c r="D120" s="644"/>
      <c r="E120" s="645"/>
      <c r="F120" s="645"/>
      <c r="G120" s="644"/>
      <c r="H120" s="311" t="s">
        <v>807</v>
      </c>
      <c r="I120" s="648"/>
      <c r="J120" s="697"/>
      <c r="K120" s="648"/>
      <c r="L120" s="648"/>
      <c r="O120" s="697">
        <v>0</v>
      </c>
      <c r="P120" s="697">
        <v>0</v>
      </c>
      <c r="Q120" s="697"/>
      <c r="R120" s="697"/>
      <c r="S120" s="697"/>
      <c r="T120" s="697"/>
      <c r="U120" s="697"/>
      <c r="V120" s="697"/>
      <c r="W120" s="697"/>
      <c r="X120" s="697"/>
      <c r="Y120" s="650"/>
      <c r="Z120" s="650"/>
      <c r="AA120" s="650"/>
      <c r="AB120" s="651"/>
      <c r="AC120" s="636"/>
    </row>
    <row r="121" spans="1:29" ht="16.5" thickTop="1" thickBot="1" x14ac:dyDescent="0.3">
      <c r="A121" s="644"/>
      <c r="B121" s="644"/>
      <c r="C121" s="644"/>
      <c r="D121" s="644"/>
      <c r="E121" s="644"/>
      <c r="F121" s="644"/>
      <c r="G121" s="644"/>
      <c r="H121" s="310" t="s">
        <v>367</v>
      </c>
      <c r="I121" s="700">
        <f>+I122</f>
        <v>4794659743</v>
      </c>
      <c r="J121" s="700">
        <f t="shared" ref="J121:X124" si="111">+J122</f>
        <v>3973487379</v>
      </c>
      <c r="K121" s="700">
        <f t="shared" si="111"/>
        <v>2142137515</v>
      </c>
      <c r="L121" s="700">
        <f t="shared" si="111"/>
        <v>2036326607</v>
      </c>
      <c r="M121" s="708">
        <f t="shared" ref="M121:T121" si="112">+M122+M189</f>
        <v>0</v>
      </c>
      <c r="N121" s="708">
        <f t="shared" si="112"/>
        <v>0</v>
      </c>
      <c r="O121" s="708">
        <f t="shared" si="112"/>
        <v>0</v>
      </c>
      <c r="P121" s="708">
        <f t="shared" si="112"/>
        <v>0</v>
      </c>
      <c r="Q121" s="708">
        <f t="shared" si="112"/>
        <v>0</v>
      </c>
      <c r="R121" s="708">
        <f t="shared" si="112"/>
        <v>0</v>
      </c>
      <c r="S121" s="708">
        <f t="shared" si="112"/>
        <v>0</v>
      </c>
      <c r="T121" s="708">
        <f t="shared" si="112"/>
        <v>0</v>
      </c>
      <c r="U121" s="821">
        <f>+U122</f>
        <v>4586282411</v>
      </c>
      <c r="V121" s="821">
        <f>+V122</f>
        <v>4586261584.5</v>
      </c>
      <c r="W121" s="821">
        <f>+W122</f>
        <v>1381953264.99</v>
      </c>
      <c r="X121" s="821">
        <f>+X122</f>
        <v>1381953264.99</v>
      </c>
      <c r="Y121" s="662">
        <f>Y122</f>
        <v>9380942154</v>
      </c>
      <c r="Z121" s="662">
        <f t="shared" ref="Z121:AB121" si="113">Z122</f>
        <v>8559748963.5</v>
      </c>
      <c r="AA121" s="662">
        <f t="shared" si="113"/>
        <v>3524090779.9899998</v>
      </c>
      <c r="AB121" s="662">
        <f t="shared" si="113"/>
        <v>3418279871.9899998</v>
      </c>
      <c r="AC121" s="636"/>
    </row>
    <row r="122" spans="1:29" ht="27" thickTop="1" thickBot="1" x14ac:dyDescent="0.3">
      <c r="A122" s="644"/>
      <c r="B122" s="644"/>
      <c r="C122" s="644"/>
      <c r="D122" s="644"/>
      <c r="E122" s="644"/>
      <c r="F122" s="644"/>
      <c r="G122" s="644"/>
      <c r="H122" s="698" t="s">
        <v>368</v>
      </c>
      <c r="I122" s="648">
        <f>+I123</f>
        <v>4794659743</v>
      </c>
      <c r="J122" s="648">
        <f t="shared" si="111"/>
        <v>3973487379</v>
      </c>
      <c r="K122" s="648">
        <f t="shared" si="111"/>
        <v>2142137515</v>
      </c>
      <c r="L122" s="648">
        <f t="shared" si="111"/>
        <v>2036326607</v>
      </c>
      <c r="M122" s="648">
        <f t="shared" si="111"/>
        <v>0</v>
      </c>
      <c r="N122" s="648">
        <f t="shared" si="111"/>
        <v>0</v>
      </c>
      <c r="O122" s="648">
        <f t="shared" si="111"/>
        <v>0</v>
      </c>
      <c r="P122" s="648">
        <f t="shared" si="111"/>
        <v>0</v>
      </c>
      <c r="Q122" s="648">
        <f t="shared" si="111"/>
        <v>0</v>
      </c>
      <c r="R122" s="648">
        <f t="shared" si="111"/>
        <v>0</v>
      </c>
      <c r="S122" s="648">
        <f t="shared" si="111"/>
        <v>0</v>
      </c>
      <c r="T122" s="648">
        <f t="shared" si="111"/>
        <v>0</v>
      </c>
      <c r="U122" s="648">
        <f t="shared" si="111"/>
        <v>4586282411</v>
      </c>
      <c r="V122" s="648">
        <f t="shared" si="111"/>
        <v>4586261584.5</v>
      </c>
      <c r="W122" s="648">
        <f t="shared" si="111"/>
        <v>1381953264.99</v>
      </c>
      <c r="X122" s="648">
        <f t="shared" si="111"/>
        <v>1381953264.99</v>
      </c>
      <c r="Y122" s="662">
        <f t="shared" si="74"/>
        <v>9380942154</v>
      </c>
      <c r="Z122" s="662">
        <f t="shared" ref="Z122" si="114">+J122+N122+R122+V122</f>
        <v>8559748963.5</v>
      </c>
      <c r="AA122" s="662">
        <f t="shared" ref="AA122" si="115">+K122+O122+S122+W122</f>
        <v>3524090779.9899998</v>
      </c>
      <c r="AB122" s="662">
        <f t="shared" ref="AB122" si="116">+L122+P122+T122+X122</f>
        <v>3418279871.9899998</v>
      </c>
      <c r="AC122" s="636"/>
    </row>
    <row r="123" spans="1:29" ht="16.5" thickTop="1" thickBot="1" x14ac:dyDescent="0.3">
      <c r="A123" s="672"/>
      <c r="B123" s="672"/>
      <c r="C123" s="672"/>
      <c r="D123" s="672"/>
      <c r="E123" s="672"/>
      <c r="F123" s="672"/>
      <c r="G123" s="672"/>
      <c r="H123" s="699" t="s">
        <v>805</v>
      </c>
      <c r="I123" s="648">
        <f>+I124</f>
        <v>4794659743</v>
      </c>
      <c r="J123" s="648">
        <f t="shared" si="111"/>
        <v>3973487379</v>
      </c>
      <c r="K123" s="648">
        <f t="shared" si="111"/>
        <v>2142137515</v>
      </c>
      <c r="L123" s="648">
        <f t="shared" si="111"/>
        <v>2036326607</v>
      </c>
      <c r="M123" s="692">
        <f t="shared" si="111"/>
        <v>0</v>
      </c>
      <c r="N123" s="692">
        <f t="shared" si="111"/>
        <v>0</v>
      </c>
      <c r="O123" s="692">
        <f t="shared" si="111"/>
        <v>0</v>
      </c>
      <c r="P123" s="692">
        <f t="shared" si="111"/>
        <v>0</v>
      </c>
      <c r="Q123" s="692">
        <f t="shared" si="111"/>
        <v>0</v>
      </c>
      <c r="R123" s="692">
        <f t="shared" si="111"/>
        <v>0</v>
      </c>
      <c r="S123" s="692">
        <f t="shared" si="111"/>
        <v>0</v>
      </c>
      <c r="T123" s="692">
        <f t="shared" si="111"/>
        <v>0</v>
      </c>
      <c r="U123" s="692">
        <f t="shared" si="111"/>
        <v>4586282411</v>
      </c>
      <c r="V123" s="692">
        <f t="shared" si="111"/>
        <v>4586261584.5</v>
      </c>
      <c r="W123" s="692">
        <f t="shared" si="111"/>
        <v>1381953264.99</v>
      </c>
      <c r="X123" s="692">
        <f t="shared" si="111"/>
        <v>1381953264.99</v>
      </c>
      <c r="Y123" s="693">
        <f t="shared" si="74"/>
        <v>9380942154</v>
      </c>
      <c r="Z123" s="693">
        <f t="shared" si="74"/>
        <v>8559748963.5</v>
      </c>
      <c r="AA123" s="693">
        <f t="shared" si="74"/>
        <v>3524090779.9899998</v>
      </c>
      <c r="AB123" s="694">
        <f t="shared" si="74"/>
        <v>3418279871.9899998</v>
      </c>
      <c r="AC123" s="636"/>
    </row>
    <row r="124" spans="1:29" ht="16.5" thickTop="1" thickBot="1" x14ac:dyDescent="0.3">
      <c r="A124" s="644"/>
      <c r="B124" s="644"/>
      <c r="C124" s="646"/>
      <c r="D124" s="644"/>
      <c r="E124" s="645"/>
      <c r="F124" s="644"/>
      <c r="G124" s="644"/>
      <c r="H124" s="311" t="s">
        <v>806</v>
      </c>
      <c r="I124" s="648">
        <f>+I125</f>
        <v>4794659743</v>
      </c>
      <c r="J124" s="648">
        <f t="shared" si="111"/>
        <v>3973487379</v>
      </c>
      <c r="K124" s="648">
        <f t="shared" si="111"/>
        <v>2142137515</v>
      </c>
      <c r="L124" s="648">
        <f t="shared" si="111"/>
        <v>2036326607</v>
      </c>
      <c r="M124" s="697">
        <f t="shared" si="111"/>
        <v>0</v>
      </c>
      <c r="N124" s="697">
        <f t="shared" si="111"/>
        <v>0</v>
      </c>
      <c r="O124" s="697">
        <f t="shared" si="111"/>
        <v>0</v>
      </c>
      <c r="P124" s="697">
        <f t="shared" si="111"/>
        <v>0</v>
      </c>
      <c r="Q124" s="697">
        <f t="shared" si="111"/>
        <v>0</v>
      </c>
      <c r="R124" s="697">
        <f t="shared" si="111"/>
        <v>0</v>
      </c>
      <c r="S124" s="697">
        <f t="shared" si="111"/>
        <v>0</v>
      </c>
      <c r="T124" s="697">
        <f t="shared" si="111"/>
        <v>0</v>
      </c>
      <c r="U124" s="697">
        <v>4586282411</v>
      </c>
      <c r="V124" s="697">
        <v>4586261584.5</v>
      </c>
      <c r="W124" s="697">
        <v>1381953264.99</v>
      </c>
      <c r="X124" s="697">
        <v>1381953264.99</v>
      </c>
      <c r="Y124" s="650">
        <f t="shared" si="74"/>
        <v>9380942154</v>
      </c>
      <c r="Z124" s="650">
        <f t="shared" si="74"/>
        <v>8559748963.5</v>
      </c>
      <c r="AA124" s="650">
        <f t="shared" si="74"/>
        <v>3524090779.9899998</v>
      </c>
      <c r="AB124" s="651">
        <f t="shared" si="74"/>
        <v>3418279871.9899998</v>
      </c>
      <c r="AC124" s="636"/>
    </row>
    <row r="125" spans="1:29" ht="16.5" thickTop="1" thickBot="1" x14ac:dyDescent="0.3">
      <c r="A125" s="644"/>
      <c r="B125" s="644"/>
      <c r="C125" s="646"/>
      <c r="D125" s="644"/>
      <c r="E125" s="645"/>
      <c r="F125" s="645"/>
      <c r="G125" s="644"/>
      <c r="H125" s="311" t="s">
        <v>807</v>
      </c>
      <c r="I125" s="648">
        <v>4794659743</v>
      </c>
      <c r="J125" s="648">
        <v>3973487379</v>
      </c>
      <c r="K125" s="648">
        <v>2142137515</v>
      </c>
      <c r="L125" s="648">
        <v>2036326607</v>
      </c>
      <c r="M125" s="697"/>
      <c r="N125" s="697"/>
      <c r="O125" s="697"/>
      <c r="P125" s="697"/>
      <c r="Q125" s="697"/>
      <c r="R125" s="697"/>
      <c r="S125" s="697"/>
      <c r="T125" s="697"/>
      <c r="U125" s="697">
        <v>4586282411</v>
      </c>
      <c r="V125" s="697">
        <v>4586261584.5</v>
      </c>
      <c r="W125" s="697">
        <v>1381953264.99</v>
      </c>
      <c r="X125" s="697">
        <v>1381953264.99</v>
      </c>
      <c r="Y125" s="650">
        <f t="shared" ref="Y125" si="117">+I125+M125+Q125+U125</f>
        <v>9380942154</v>
      </c>
      <c r="Z125" s="650">
        <f t="shared" ref="Z125" si="118">+J125+N125+R125+V125</f>
        <v>8559748963.5</v>
      </c>
      <c r="AA125" s="650">
        <f t="shared" ref="AA125" si="119">+K125+O125+S125+W125</f>
        <v>3524090779.9899998</v>
      </c>
      <c r="AB125" s="651">
        <f t="shared" ref="AB125" si="120">+L125+P125+T125+X125</f>
        <v>3418279871.9899998</v>
      </c>
      <c r="AC125" s="636"/>
    </row>
    <row r="126" spans="1:29" ht="27" thickTop="1" thickBot="1" x14ac:dyDescent="0.3">
      <c r="A126" s="684"/>
      <c r="B126" s="637"/>
      <c r="C126" s="637"/>
      <c r="D126" s="637"/>
      <c r="E126" s="684"/>
      <c r="F126" s="684"/>
      <c r="G126" s="684"/>
      <c r="H126" s="685" t="s">
        <v>412</v>
      </c>
      <c r="I126" s="648">
        <f>+I127</f>
        <v>150000000</v>
      </c>
      <c r="J126" s="648">
        <f t="shared" ref="J126:L126" si="121">+J127</f>
        <v>89707653</v>
      </c>
      <c r="K126" s="648">
        <f t="shared" si="121"/>
        <v>89707653</v>
      </c>
      <c r="L126" s="648">
        <f t="shared" si="121"/>
        <v>74171013</v>
      </c>
      <c r="M126" s="686">
        <f t="shared" ref="M126:T126" si="122">+M128+M215</f>
        <v>0</v>
      </c>
      <c r="N126" s="686">
        <f t="shared" si="122"/>
        <v>0</v>
      </c>
      <c r="O126" s="686">
        <f t="shared" si="122"/>
        <v>0</v>
      </c>
      <c r="P126" s="686">
        <f t="shared" si="122"/>
        <v>0</v>
      </c>
      <c r="Q126" s="686">
        <f t="shared" si="122"/>
        <v>0</v>
      </c>
      <c r="R126" s="686">
        <f t="shared" si="122"/>
        <v>0</v>
      </c>
      <c r="S126" s="686">
        <f t="shared" si="122"/>
        <v>0</v>
      </c>
      <c r="T126" s="686">
        <f t="shared" si="122"/>
        <v>0</v>
      </c>
      <c r="U126" s="686">
        <v>0</v>
      </c>
      <c r="V126" s="686">
        <v>0</v>
      </c>
      <c r="W126" s="686">
        <v>0</v>
      </c>
      <c r="X126" s="686">
        <v>0</v>
      </c>
      <c r="Y126" s="687">
        <f>Y127</f>
        <v>150000000</v>
      </c>
      <c r="Z126" s="687">
        <f t="shared" ref="Z126:AB126" si="123">Z127</f>
        <v>89707653</v>
      </c>
      <c r="AA126" s="687">
        <f t="shared" si="123"/>
        <v>89707653</v>
      </c>
      <c r="AB126" s="687">
        <f t="shared" si="123"/>
        <v>74171013</v>
      </c>
      <c r="AC126" s="636"/>
    </row>
    <row r="127" spans="1:29" ht="16.5" thickTop="1" thickBot="1" x14ac:dyDescent="0.3">
      <c r="A127" s="644"/>
      <c r="B127" s="646"/>
      <c r="C127" s="646"/>
      <c r="D127" s="646"/>
      <c r="E127" s="644"/>
      <c r="F127" s="644"/>
      <c r="G127" s="644"/>
      <c r="H127" s="310" t="s">
        <v>413</v>
      </c>
      <c r="I127" s="648">
        <f>+I128+I132+I136+I140</f>
        <v>150000000</v>
      </c>
      <c r="J127" s="648">
        <f t="shared" ref="J127:X127" si="124">+J128+J132+J136+J140</f>
        <v>89707653</v>
      </c>
      <c r="K127" s="648">
        <f t="shared" si="124"/>
        <v>89707653</v>
      </c>
      <c r="L127" s="648">
        <f t="shared" si="124"/>
        <v>74171013</v>
      </c>
      <c r="M127" s="648">
        <f t="shared" si="124"/>
        <v>0</v>
      </c>
      <c r="N127" s="648">
        <f t="shared" si="124"/>
        <v>0</v>
      </c>
      <c r="O127" s="648">
        <f t="shared" si="124"/>
        <v>0</v>
      </c>
      <c r="P127" s="648">
        <f t="shared" si="124"/>
        <v>0</v>
      </c>
      <c r="Q127" s="648">
        <f t="shared" si="124"/>
        <v>0</v>
      </c>
      <c r="R127" s="648">
        <f t="shared" si="124"/>
        <v>0</v>
      </c>
      <c r="S127" s="648">
        <f t="shared" si="124"/>
        <v>0</v>
      </c>
      <c r="T127" s="648">
        <f t="shared" si="124"/>
        <v>0</v>
      </c>
      <c r="U127" s="648">
        <f t="shared" si="124"/>
        <v>0</v>
      </c>
      <c r="V127" s="648">
        <f t="shared" si="124"/>
        <v>0</v>
      </c>
      <c r="W127" s="648">
        <f t="shared" si="124"/>
        <v>0</v>
      </c>
      <c r="X127" s="648">
        <f t="shared" si="124"/>
        <v>0</v>
      </c>
      <c r="Y127" s="662">
        <f>Y128+Y132+Y136+Y140</f>
        <v>150000000</v>
      </c>
      <c r="Z127" s="662">
        <f t="shared" ref="Z127:AB127" si="125">Z128+Z132+Z136+Z140</f>
        <v>89707653</v>
      </c>
      <c r="AA127" s="662">
        <f t="shared" si="125"/>
        <v>89707653</v>
      </c>
      <c r="AB127" s="662">
        <f t="shared" si="125"/>
        <v>74171013</v>
      </c>
      <c r="AC127" s="636"/>
    </row>
    <row r="128" spans="1:29" ht="27" thickTop="1" thickBot="1" x14ac:dyDescent="0.3">
      <c r="A128" s="644"/>
      <c r="B128" s="644"/>
      <c r="C128" s="644"/>
      <c r="D128" s="644"/>
      <c r="E128" s="644"/>
      <c r="F128" s="644"/>
      <c r="G128" s="644"/>
      <c r="H128" s="698" t="s">
        <v>414</v>
      </c>
      <c r="I128" s="648">
        <f>+I129</f>
        <v>50000000</v>
      </c>
      <c r="J128" s="648">
        <f t="shared" ref="J128:X130" si="126">+J129</f>
        <v>32212999</v>
      </c>
      <c r="K128" s="648">
        <f t="shared" si="126"/>
        <v>32212999</v>
      </c>
      <c r="L128" s="648">
        <f t="shared" si="126"/>
        <v>32212999</v>
      </c>
      <c r="M128" s="648">
        <f t="shared" si="126"/>
        <v>0</v>
      </c>
      <c r="N128" s="648">
        <f t="shared" si="126"/>
        <v>0</v>
      </c>
      <c r="O128" s="648">
        <f t="shared" si="126"/>
        <v>0</v>
      </c>
      <c r="P128" s="648">
        <f t="shared" si="126"/>
        <v>0</v>
      </c>
      <c r="Q128" s="648">
        <f t="shared" si="126"/>
        <v>0</v>
      </c>
      <c r="R128" s="648">
        <f t="shared" si="126"/>
        <v>0</v>
      </c>
      <c r="S128" s="648">
        <f t="shared" si="126"/>
        <v>0</v>
      </c>
      <c r="T128" s="648">
        <f t="shared" si="126"/>
        <v>0</v>
      </c>
      <c r="U128" s="648">
        <f t="shared" si="126"/>
        <v>0</v>
      </c>
      <c r="V128" s="648">
        <f t="shared" si="126"/>
        <v>0</v>
      </c>
      <c r="W128" s="648">
        <f t="shared" si="126"/>
        <v>0</v>
      </c>
      <c r="X128" s="648">
        <f t="shared" si="126"/>
        <v>0</v>
      </c>
      <c r="Y128" s="662">
        <f t="shared" ref="Y128:AB139" si="127">+I128+M128+Q128+U128</f>
        <v>50000000</v>
      </c>
      <c r="Z128" s="662">
        <f t="shared" ref="Z128" si="128">+J128+N128+R128+V128</f>
        <v>32212999</v>
      </c>
      <c r="AA128" s="662">
        <f t="shared" ref="AA128" si="129">+K128+O128+S128+W128</f>
        <v>32212999</v>
      </c>
      <c r="AB128" s="662">
        <f t="shared" ref="AB128" si="130">+L128+P128+T128+X128</f>
        <v>32212999</v>
      </c>
      <c r="AC128" s="636"/>
    </row>
    <row r="129" spans="1:29" ht="16.5" thickTop="1" thickBot="1" x14ac:dyDescent="0.3">
      <c r="A129" s="672"/>
      <c r="B129" s="672"/>
      <c r="C129" s="672"/>
      <c r="D129" s="672"/>
      <c r="E129" s="672"/>
      <c r="F129" s="672"/>
      <c r="G129" s="672"/>
      <c r="H129" s="699" t="s">
        <v>805</v>
      </c>
      <c r="I129" s="648">
        <f>+I130</f>
        <v>50000000</v>
      </c>
      <c r="J129" s="648">
        <f t="shared" si="126"/>
        <v>32212999</v>
      </c>
      <c r="K129" s="648">
        <f t="shared" si="126"/>
        <v>32212999</v>
      </c>
      <c r="L129" s="648">
        <f t="shared" si="126"/>
        <v>32212999</v>
      </c>
      <c r="M129" s="692">
        <f t="shared" si="126"/>
        <v>0</v>
      </c>
      <c r="N129" s="692">
        <f t="shared" si="126"/>
        <v>0</v>
      </c>
      <c r="O129" s="692">
        <f t="shared" si="126"/>
        <v>0</v>
      </c>
      <c r="P129" s="692">
        <f t="shared" si="126"/>
        <v>0</v>
      </c>
      <c r="Q129" s="692">
        <f t="shared" si="126"/>
        <v>0</v>
      </c>
      <c r="R129" s="692">
        <f t="shared" si="126"/>
        <v>0</v>
      </c>
      <c r="S129" s="692">
        <f t="shared" si="126"/>
        <v>0</v>
      </c>
      <c r="T129" s="692">
        <f t="shared" si="126"/>
        <v>0</v>
      </c>
      <c r="U129" s="692">
        <f t="shared" si="126"/>
        <v>0</v>
      </c>
      <c r="V129" s="692">
        <f t="shared" si="126"/>
        <v>0</v>
      </c>
      <c r="W129" s="692">
        <f t="shared" si="126"/>
        <v>0</v>
      </c>
      <c r="X129" s="692">
        <f t="shared" si="126"/>
        <v>0</v>
      </c>
      <c r="Y129" s="693">
        <f t="shared" si="127"/>
        <v>50000000</v>
      </c>
      <c r="Z129" s="693">
        <f t="shared" si="127"/>
        <v>32212999</v>
      </c>
      <c r="AA129" s="693">
        <f t="shared" si="127"/>
        <v>32212999</v>
      </c>
      <c r="AB129" s="694">
        <f t="shared" si="127"/>
        <v>32212999</v>
      </c>
      <c r="AC129" s="636"/>
    </row>
    <row r="130" spans="1:29" ht="16.5" thickTop="1" thickBot="1" x14ac:dyDescent="0.3">
      <c r="A130" s="644"/>
      <c r="B130" s="644"/>
      <c r="C130" s="644"/>
      <c r="D130" s="644"/>
      <c r="E130" s="645"/>
      <c r="F130" s="645"/>
      <c r="G130" s="644"/>
      <c r="H130" s="311" t="s">
        <v>806</v>
      </c>
      <c r="I130" s="648">
        <f>+I131</f>
        <v>50000000</v>
      </c>
      <c r="J130" s="648">
        <f t="shared" si="126"/>
        <v>32212999</v>
      </c>
      <c r="K130" s="648">
        <f t="shared" si="126"/>
        <v>32212999</v>
      </c>
      <c r="L130" s="648">
        <f t="shared" si="126"/>
        <v>32212999</v>
      </c>
      <c r="M130" s="697">
        <f t="shared" si="126"/>
        <v>0</v>
      </c>
      <c r="N130" s="697">
        <f t="shared" si="126"/>
        <v>0</v>
      </c>
      <c r="O130" s="697">
        <f t="shared" si="126"/>
        <v>0</v>
      </c>
      <c r="P130" s="697">
        <f t="shared" si="126"/>
        <v>0</v>
      </c>
      <c r="Q130" s="697">
        <f t="shared" si="126"/>
        <v>0</v>
      </c>
      <c r="R130" s="697">
        <f t="shared" si="126"/>
        <v>0</v>
      </c>
      <c r="S130" s="697">
        <f t="shared" si="126"/>
        <v>0</v>
      </c>
      <c r="T130" s="697">
        <f t="shared" si="126"/>
        <v>0</v>
      </c>
      <c r="U130" s="697">
        <f t="shared" si="126"/>
        <v>0</v>
      </c>
      <c r="V130" s="697">
        <f t="shared" si="126"/>
        <v>0</v>
      </c>
      <c r="W130" s="697">
        <f t="shared" si="126"/>
        <v>0</v>
      </c>
      <c r="X130" s="697">
        <f t="shared" si="126"/>
        <v>0</v>
      </c>
      <c r="Y130" s="650">
        <f t="shared" si="127"/>
        <v>50000000</v>
      </c>
      <c r="Z130" s="650">
        <f t="shared" si="127"/>
        <v>32212999</v>
      </c>
      <c r="AA130" s="650">
        <f t="shared" si="127"/>
        <v>32212999</v>
      </c>
      <c r="AB130" s="651">
        <f t="shared" si="127"/>
        <v>32212999</v>
      </c>
      <c r="AC130" s="636"/>
    </row>
    <row r="131" spans="1:29" ht="16.5" thickTop="1" thickBot="1" x14ac:dyDescent="0.3">
      <c r="A131" s="644"/>
      <c r="B131" s="644"/>
      <c r="C131" s="644"/>
      <c r="D131" s="644"/>
      <c r="E131" s="645"/>
      <c r="F131" s="645"/>
      <c r="G131" s="645"/>
      <c r="H131" s="311" t="s">
        <v>807</v>
      </c>
      <c r="I131" s="648">
        <v>50000000</v>
      </c>
      <c r="J131" s="648">
        <v>32212999</v>
      </c>
      <c r="K131" s="648">
        <v>32212999</v>
      </c>
      <c r="L131" s="648">
        <v>32212999</v>
      </c>
      <c r="M131" s="697"/>
      <c r="N131" s="697"/>
      <c r="O131" s="697"/>
      <c r="P131" s="697"/>
      <c r="Q131" s="697"/>
      <c r="R131" s="697"/>
      <c r="S131" s="697"/>
      <c r="T131" s="697"/>
      <c r="U131" s="697"/>
      <c r="V131" s="697"/>
      <c r="W131" s="697"/>
      <c r="X131" s="697"/>
      <c r="Y131" s="650">
        <f t="shared" si="127"/>
        <v>50000000</v>
      </c>
      <c r="Z131" s="650">
        <f t="shared" si="127"/>
        <v>32212999</v>
      </c>
      <c r="AA131" s="650">
        <f t="shared" si="127"/>
        <v>32212999</v>
      </c>
      <c r="AB131" s="651">
        <f t="shared" si="127"/>
        <v>32212999</v>
      </c>
      <c r="AC131" s="636"/>
    </row>
    <row r="132" spans="1:29" ht="27" thickTop="1" thickBot="1" x14ac:dyDescent="0.3">
      <c r="A132" s="312"/>
      <c r="B132" s="312"/>
      <c r="C132" s="312"/>
      <c r="D132" s="312"/>
      <c r="E132" s="312"/>
      <c r="F132" s="312"/>
      <c r="G132" s="311"/>
      <c r="H132" s="698" t="s">
        <v>424</v>
      </c>
      <c r="I132" s="709">
        <f>+I133</f>
        <v>50000000</v>
      </c>
      <c r="J132" s="709">
        <f t="shared" ref="J132:X142" si="131">+J133</f>
        <v>37663032</v>
      </c>
      <c r="K132" s="709">
        <f t="shared" si="131"/>
        <v>37663032</v>
      </c>
      <c r="L132" s="709">
        <f t="shared" si="131"/>
        <v>29913732</v>
      </c>
      <c r="M132" s="709">
        <f t="shared" si="131"/>
        <v>0</v>
      </c>
      <c r="N132" s="709">
        <f t="shared" si="131"/>
        <v>0</v>
      </c>
      <c r="O132" s="709">
        <f t="shared" si="131"/>
        <v>0</v>
      </c>
      <c r="P132" s="709">
        <f t="shared" si="131"/>
        <v>0</v>
      </c>
      <c r="Q132" s="709">
        <f t="shared" si="131"/>
        <v>0</v>
      </c>
      <c r="R132" s="709">
        <f t="shared" si="131"/>
        <v>0</v>
      </c>
      <c r="S132" s="709">
        <f t="shared" si="131"/>
        <v>0</v>
      </c>
      <c r="T132" s="709">
        <f t="shared" si="131"/>
        <v>0</v>
      </c>
      <c r="U132" s="709">
        <f t="shared" si="131"/>
        <v>0</v>
      </c>
      <c r="V132" s="709">
        <f t="shared" si="131"/>
        <v>0</v>
      </c>
      <c r="W132" s="709">
        <f t="shared" si="131"/>
        <v>0</v>
      </c>
      <c r="X132" s="709">
        <f t="shared" si="131"/>
        <v>0</v>
      </c>
      <c r="Y132" s="710">
        <f t="shared" si="127"/>
        <v>50000000</v>
      </c>
      <c r="Z132" s="710">
        <f t="shared" ref="Z132" si="132">+J132+N132+R132+V132</f>
        <v>37663032</v>
      </c>
      <c r="AA132" s="710">
        <f t="shared" ref="AA132" si="133">+K132+O132+S132+W132</f>
        <v>37663032</v>
      </c>
      <c r="AB132" s="710">
        <f t="shared" ref="AB132" si="134">+L132+P132+T132+X132</f>
        <v>29913732</v>
      </c>
      <c r="AC132" s="636"/>
    </row>
    <row r="133" spans="1:29" ht="16.5" thickTop="1" thickBot="1" x14ac:dyDescent="0.3">
      <c r="A133" s="712"/>
      <c r="B133" s="712"/>
      <c r="C133" s="712"/>
      <c r="D133" s="712"/>
      <c r="E133" s="672"/>
      <c r="F133" s="672"/>
      <c r="G133" s="672"/>
      <c r="H133" s="699" t="s">
        <v>805</v>
      </c>
      <c r="I133" s="648">
        <f>+I134</f>
        <v>50000000</v>
      </c>
      <c r="J133" s="692">
        <f t="shared" si="131"/>
        <v>37663032</v>
      </c>
      <c r="K133" s="648">
        <f t="shared" si="131"/>
        <v>37663032</v>
      </c>
      <c r="L133" s="648">
        <f t="shared" si="131"/>
        <v>29913732</v>
      </c>
      <c r="M133" s="692">
        <f t="shared" si="131"/>
        <v>0</v>
      </c>
      <c r="N133" s="692">
        <f t="shared" si="131"/>
        <v>0</v>
      </c>
      <c r="O133" s="692">
        <f t="shared" si="131"/>
        <v>0</v>
      </c>
      <c r="P133" s="692">
        <f t="shared" si="131"/>
        <v>0</v>
      </c>
      <c r="Q133" s="692">
        <f t="shared" si="131"/>
        <v>0</v>
      </c>
      <c r="R133" s="692">
        <f t="shared" si="131"/>
        <v>0</v>
      </c>
      <c r="S133" s="692">
        <f t="shared" si="131"/>
        <v>0</v>
      </c>
      <c r="T133" s="692">
        <f t="shared" si="131"/>
        <v>0</v>
      </c>
      <c r="U133" s="692">
        <f t="shared" si="131"/>
        <v>0</v>
      </c>
      <c r="V133" s="692">
        <f t="shared" si="131"/>
        <v>0</v>
      </c>
      <c r="W133" s="692">
        <f t="shared" si="131"/>
        <v>0</v>
      </c>
      <c r="X133" s="692">
        <f t="shared" si="131"/>
        <v>0</v>
      </c>
      <c r="Y133" s="693">
        <f t="shared" si="127"/>
        <v>50000000</v>
      </c>
      <c r="Z133" s="693">
        <f t="shared" si="127"/>
        <v>37663032</v>
      </c>
      <c r="AA133" s="693">
        <f t="shared" si="127"/>
        <v>37663032</v>
      </c>
      <c r="AB133" s="694">
        <f t="shared" si="127"/>
        <v>29913732</v>
      </c>
      <c r="AC133" s="636"/>
    </row>
    <row r="134" spans="1:29" ht="16.5" thickTop="1" thickBot="1" x14ac:dyDescent="0.3">
      <c r="A134" s="644"/>
      <c r="B134" s="644"/>
      <c r="C134" s="646"/>
      <c r="D134" s="646"/>
      <c r="E134" s="645"/>
      <c r="F134" s="645"/>
      <c r="G134" s="644"/>
      <c r="H134" s="311" t="s">
        <v>806</v>
      </c>
      <c r="I134" s="648">
        <f>+I135</f>
        <v>50000000</v>
      </c>
      <c r="J134" s="697">
        <f t="shared" si="131"/>
        <v>37663032</v>
      </c>
      <c r="K134" s="648">
        <f t="shared" si="131"/>
        <v>37663032</v>
      </c>
      <c r="L134" s="648">
        <f t="shared" si="131"/>
        <v>29913732</v>
      </c>
      <c r="M134" s="697">
        <f t="shared" si="131"/>
        <v>0</v>
      </c>
      <c r="N134" s="697">
        <f t="shared" si="131"/>
        <v>0</v>
      </c>
      <c r="O134" s="697">
        <f t="shared" si="131"/>
        <v>0</v>
      </c>
      <c r="P134" s="697">
        <f t="shared" si="131"/>
        <v>0</v>
      </c>
      <c r="Q134" s="697">
        <f t="shared" si="131"/>
        <v>0</v>
      </c>
      <c r="R134" s="697">
        <f t="shared" si="131"/>
        <v>0</v>
      </c>
      <c r="S134" s="697">
        <f t="shared" si="131"/>
        <v>0</v>
      </c>
      <c r="T134" s="697">
        <f t="shared" si="131"/>
        <v>0</v>
      </c>
      <c r="U134" s="697">
        <f t="shared" si="131"/>
        <v>0</v>
      </c>
      <c r="V134" s="697">
        <f t="shared" si="131"/>
        <v>0</v>
      </c>
      <c r="W134" s="697">
        <f t="shared" si="131"/>
        <v>0</v>
      </c>
      <c r="X134" s="697">
        <f t="shared" si="131"/>
        <v>0</v>
      </c>
      <c r="Y134" s="650">
        <f t="shared" si="127"/>
        <v>50000000</v>
      </c>
      <c r="Z134" s="650">
        <f t="shared" si="127"/>
        <v>37663032</v>
      </c>
      <c r="AA134" s="650">
        <f t="shared" si="127"/>
        <v>37663032</v>
      </c>
      <c r="AB134" s="651">
        <f t="shared" si="127"/>
        <v>29913732</v>
      </c>
      <c r="AC134" s="636"/>
    </row>
    <row r="135" spans="1:29" ht="16.5" thickTop="1" thickBot="1" x14ac:dyDescent="0.3">
      <c r="A135" s="644"/>
      <c r="B135" s="644"/>
      <c r="C135" s="646"/>
      <c r="D135" s="646"/>
      <c r="E135" s="645"/>
      <c r="F135" s="645"/>
      <c r="G135" s="645"/>
      <c r="H135" s="311" t="s">
        <v>807</v>
      </c>
      <c r="I135" s="648">
        <v>50000000</v>
      </c>
      <c r="J135" s="697">
        <v>37663032</v>
      </c>
      <c r="K135" s="648">
        <v>37663032</v>
      </c>
      <c r="L135" s="648">
        <v>29913732</v>
      </c>
      <c r="M135" s="697"/>
      <c r="N135" s="697"/>
      <c r="O135" s="697"/>
      <c r="P135" s="697"/>
      <c r="Q135" s="697"/>
      <c r="R135" s="697"/>
      <c r="S135" s="697"/>
      <c r="T135" s="697"/>
      <c r="U135" s="697"/>
      <c r="V135" s="697"/>
      <c r="W135" s="697"/>
      <c r="X135" s="697"/>
      <c r="Y135" s="650">
        <f t="shared" si="127"/>
        <v>50000000</v>
      </c>
      <c r="Z135" s="650">
        <f t="shared" si="127"/>
        <v>37663032</v>
      </c>
      <c r="AA135" s="650">
        <f t="shared" si="127"/>
        <v>37663032</v>
      </c>
      <c r="AB135" s="651">
        <f t="shared" si="127"/>
        <v>29913732</v>
      </c>
      <c r="AC135" s="636"/>
    </row>
    <row r="136" spans="1:29" ht="39.75" thickTop="1" thickBot="1" x14ac:dyDescent="0.3">
      <c r="A136" s="312"/>
      <c r="B136" s="312"/>
      <c r="C136" s="312"/>
      <c r="D136" s="312"/>
      <c r="E136" s="312"/>
      <c r="F136" s="312"/>
      <c r="G136" s="311"/>
      <c r="H136" s="698" t="s">
        <v>434</v>
      </c>
      <c r="I136" s="709">
        <f>+I137</f>
        <v>50000000</v>
      </c>
      <c r="J136" s="709">
        <f t="shared" ref="J136:L136" si="135">+J137</f>
        <v>19831622</v>
      </c>
      <c r="K136" s="709">
        <f t="shared" si="135"/>
        <v>19831622</v>
      </c>
      <c r="L136" s="709">
        <f t="shared" si="135"/>
        <v>12044282</v>
      </c>
      <c r="M136" s="709">
        <f t="shared" si="131"/>
        <v>0</v>
      </c>
      <c r="N136" s="709">
        <f t="shared" si="131"/>
        <v>0</v>
      </c>
      <c r="O136" s="709">
        <f t="shared" si="131"/>
        <v>0</v>
      </c>
      <c r="P136" s="709">
        <f t="shared" si="131"/>
        <v>0</v>
      </c>
      <c r="Q136" s="709">
        <f t="shared" si="131"/>
        <v>0</v>
      </c>
      <c r="R136" s="709">
        <f t="shared" si="131"/>
        <v>0</v>
      </c>
      <c r="S136" s="709">
        <f t="shared" si="131"/>
        <v>0</v>
      </c>
      <c r="T136" s="709">
        <f t="shared" si="131"/>
        <v>0</v>
      </c>
      <c r="U136" s="709">
        <f t="shared" si="131"/>
        <v>0</v>
      </c>
      <c r="V136" s="709">
        <f t="shared" si="131"/>
        <v>0</v>
      </c>
      <c r="W136" s="709">
        <f t="shared" si="131"/>
        <v>0</v>
      </c>
      <c r="X136" s="709">
        <f t="shared" si="131"/>
        <v>0</v>
      </c>
      <c r="Y136" s="710">
        <f t="shared" si="127"/>
        <v>50000000</v>
      </c>
      <c r="Z136" s="710">
        <f t="shared" ref="Z136" si="136">+J136+N136+R136+V136</f>
        <v>19831622</v>
      </c>
      <c r="AA136" s="710">
        <f t="shared" ref="AA136" si="137">+K136+O136+S136+W136</f>
        <v>19831622</v>
      </c>
      <c r="AB136" s="710">
        <f t="shared" ref="AB136" si="138">+L136+P136+T136+X136</f>
        <v>12044282</v>
      </c>
      <c r="AC136" s="636"/>
    </row>
    <row r="137" spans="1:29" ht="16.5" thickTop="1" thickBot="1" x14ac:dyDescent="0.3">
      <c r="A137" s="712"/>
      <c r="B137" s="712"/>
      <c r="C137" s="712"/>
      <c r="D137" s="712"/>
      <c r="E137" s="672"/>
      <c r="F137" s="672"/>
      <c r="G137" s="672"/>
      <c r="H137" s="699" t="s">
        <v>805</v>
      </c>
      <c r="I137" s="648">
        <f>+I138</f>
        <v>50000000</v>
      </c>
      <c r="J137" s="648">
        <f t="shared" si="131"/>
        <v>19831622</v>
      </c>
      <c r="K137" s="648">
        <f t="shared" si="131"/>
        <v>19831622</v>
      </c>
      <c r="L137" s="648">
        <f t="shared" si="131"/>
        <v>12044282</v>
      </c>
      <c r="M137" s="692">
        <f t="shared" si="131"/>
        <v>0</v>
      </c>
      <c r="N137" s="692">
        <f t="shared" si="131"/>
        <v>0</v>
      </c>
      <c r="O137" s="692">
        <f t="shared" si="131"/>
        <v>0</v>
      </c>
      <c r="P137" s="692">
        <f t="shared" si="131"/>
        <v>0</v>
      </c>
      <c r="Q137" s="692">
        <f t="shared" si="131"/>
        <v>0</v>
      </c>
      <c r="R137" s="692">
        <f t="shared" si="131"/>
        <v>0</v>
      </c>
      <c r="S137" s="692">
        <f t="shared" si="131"/>
        <v>0</v>
      </c>
      <c r="T137" s="692">
        <f t="shared" si="131"/>
        <v>0</v>
      </c>
      <c r="U137" s="692">
        <f t="shared" si="131"/>
        <v>0</v>
      </c>
      <c r="V137" s="692">
        <f t="shared" si="131"/>
        <v>0</v>
      </c>
      <c r="W137" s="692">
        <f t="shared" si="131"/>
        <v>0</v>
      </c>
      <c r="X137" s="692">
        <f t="shared" si="131"/>
        <v>0</v>
      </c>
      <c r="Y137" s="693">
        <f t="shared" si="127"/>
        <v>50000000</v>
      </c>
      <c r="Z137" s="693">
        <f t="shared" si="127"/>
        <v>19831622</v>
      </c>
      <c r="AA137" s="693">
        <f t="shared" si="127"/>
        <v>19831622</v>
      </c>
      <c r="AB137" s="694">
        <f t="shared" si="127"/>
        <v>12044282</v>
      </c>
      <c r="AC137" s="636"/>
    </row>
    <row r="138" spans="1:29" ht="16.5" thickTop="1" thickBot="1" x14ac:dyDescent="0.3">
      <c r="A138" s="644"/>
      <c r="B138" s="644"/>
      <c r="C138" s="646"/>
      <c r="D138" s="646"/>
      <c r="E138" s="645"/>
      <c r="F138" s="645"/>
      <c r="G138" s="644"/>
      <c r="H138" s="311" t="s">
        <v>806</v>
      </c>
      <c r="I138" s="648">
        <f>+I139</f>
        <v>50000000</v>
      </c>
      <c r="J138" s="648">
        <f t="shared" si="131"/>
        <v>19831622</v>
      </c>
      <c r="K138" s="648">
        <f t="shared" si="131"/>
        <v>19831622</v>
      </c>
      <c r="L138" s="648">
        <f t="shared" si="131"/>
        <v>12044282</v>
      </c>
      <c r="M138" s="697">
        <f t="shared" si="131"/>
        <v>0</v>
      </c>
      <c r="N138" s="697">
        <f t="shared" si="131"/>
        <v>0</v>
      </c>
      <c r="O138" s="697">
        <f t="shared" si="131"/>
        <v>0</v>
      </c>
      <c r="P138" s="697">
        <f t="shared" si="131"/>
        <v>0</v>
      </c>
      <c r="Q138" s="697">
        <f t="shared" si="131"/>
        <v>0</v>
      </c>
      <c r="R138" s="697">
        <f t="shared" si="131"/>
        <v>0</v>
      </c>
      <c r="S138" s="697">
        <f t="shared" si="131"/>
        <v>0</v>
      </c>
      <c r="T138" s="697">
        <f t="shared" si="131"/>
        <v>0</v>
      </c>
      <c r="U138" s="697">
        <f t="shared" si="131"/>
        <v>0</v>
      </c>
      <c r="V138" s="697">
        <f t="shared" si="131"/>
        <v>0</v>
      </c>
      <c r="W138" s="697">
        <f t="shared" si="131"/>
        <v>0</v>
      </c>
      <c r="X138" s="697">
        <f t="shared" si="131"/>
        <v>0</v>
      </c>
      <c r="Y138" s="650">
        <f t="shared" si="127"/>
        <v>50000000</v>
      </c>
      <c r="Z138" s="650">
        <f t="shared" si="127"/>
        <v>19831622</v>
      </c>
      <c r="AA138" s="650">
        <f t="shared" si="127"/>
        <v>19831622</v>
      </c>
      <c r="AB138" s="651">
        <f t="shared" si="127"/>
        <v>12044282</v>
      </c>
      <c r="AC138" s="636"/>
    </row>
    <row r="139" spans="1:29" ht="16.5" thickTop="1" thickBot="1" x14ac:dyDescent="0.3">
      <c r="A139" s="644"/>
      <c r="B139" s="644"/>
      <c r="C139" s="646"/>
      <c r="D139" s="646"/>
      <c r="E139" s="645"/>
      <c r="F139" s="645"/>
      <c r="G139" s="645"/>
      <c r="H139" s="311" t="s">
        <v>807</v>
      </c>
      <c r="I139" s="648">
        <v>50000000</v>
      </c>
      <c r="J139" s="648">
        <v>19831622</v>
      </c>
      <c r="K139" s="648">
        <v>19831622</v>
      </c>
      <c r="L139" s="648">
        <v>12044282</v>
      </c>
      <c r="M139" s="697"/>
      <c r="N139" s="697"/>
      <c r="O139" s="697"/>
      <c r="P139" s="697"/>
      <c r="Q139" s="697"/>
      <c r="R139" s="697"/>
      <c r="S139" s="697"/>
      <c r="T139" s="697"/>
      <c r="U139" s="697"/>
      <c r="V139" s="697"/>
      <c r="W139" s="697"/>
      <c r="X139" s="697"/>
      <c r="Y139" s="650">
        <f t="shared" si="127"/>
        <v>50000000</v>
      </c>
      <c r="Z139" s="650">
        <f t="shared" si="127"/>
        <v>19831622</v>
      </c>
      <c r="AA139" s="650">
        <f t="shared" si="127"/>
        <v>19831622</v>
      </c>
      <c r="AB139" s="651">
        <f t="shared" si="127"/>
        <v>12044282</v>
      </c>
      <c r="AC139" s="636"/>
    </row>
    <row r="140" spans="1:29" ht="39.75" thickTop="1" thickBot="1" x14ac:dyDescent="0.3">
      <c r="A140" s="312"/>
      <c r="B140" s="312"/>
      <c r="C140" s="312"/>
      <c r="D140" s="312"/>
      <c r="E140" s="312"/>
      <c r="F140" s="312"/>
      <c r="G140" s="311"/>
      <c r="H140" s="698" t="s">
        <v>809</v>
      </c>
      <c r="I140" s="709">
        <f>+I141</f>
        <v>0</v>
      </c>
      <c r="J140" s="709">
        <f t="shared" si="131"/>
        <v>0</v>
      </c>
      <c r="K140" s="709">
        <f t="shared" si="131"/>
        <v>0</v>
      </c>
      <c r="L140" s="709">
        <f t="shared" si="131"/>
        <v>0</v>
      </c>
      <c r="M140" s="709"/>
      <c r="N140" s="709"/>
      <c r="O140" s="709"/>
      <c r="P140" s="709"/>
      <c r="Q140" s="709">
        <f t="shared" si="131"/>
        <v>0</v>
      </c>
      <c r="R140" s="709">
        <f t="shared" si="131"/>
        <v>0</v>
      </c>
      <c r="S140" s="709">
        <f t="shared" si="131"/>
        <v>0</v>
      </c>
      <c r="T140" s="709">
        <f t="shared" si="131"/>
        <v>0</v>
      </c>
      <c r="U140" s="709">
        <f t="shared" si="131"/>
        <v>0</v>
      </c>
      <c r="V140" s="709">
        <f t="shared" si="131"/>
        <v>0</v>
      </c>
      <c r="W140" s="709">
        <f t="shared" si="131"/>
        <v>0</v>
      </c>
      <c r="X140" s="709">
        <f t="shared" si="131"/>
        <v>0</v>
      </c>
      <c r="Y140" s="710"/>
      <c r="Z140" s="710"/>
      <c r="AA140" s="710"/>
      <c r="AB140" s="711"/>
      <c r="AC140" s="636"/>
    </row>
    <row r="141" spans="1:29" ht="16.5" thickTop="1" thickBot="1" x14ac:dyDescent="0.3">
      <c r="A141" s="712"/>
      <c r="B141" s="712"/>
      <c r="C141" s="712"/>
      <c r="D141" s="712"/>
      <c r="E141" s="672"/>
      <c r="F141" s="672"/>
      <c r="G141" s="672"/>
      <c r="H141" s="699" t="s">
        <v>805</v>
      </c>
      <c r="I141" s="648">
        <f>+I142</f>
        <v>0</v>
      </c>
      <c r="J141" s="692">
        <f t="shared" si="131"/>
        <v>0</v>
      </c>
      <c r="K141" s="648">
        <f t="shared" si="131"/>
        <v>0</v>
      </c>
      <c r="L141" s="648">
        <f t="shared" si="131"/>
        <v>0</v>
      </c>
      <c r="M141" s="692"/>
      <c r="N141" s="692"/>
      <c r="O141" s="692"/>
      <c r="P141" s="692"/>
      <c r="Q141" s="692">
        <f t="shared" si="131"/>
        <v>0</v>
      </c>
      <c r="R141" s="692">
        <f t="shared" si="131"/>
        <v>0</v>
      </c>
      <c r="S141" s="692">
        <f t="shared" si="131"/>
        <v>0</v>
      </c>
      <c r="T141" s="692">
        <f t="shared" si="131"/>
        <v>0</v>
      </c>
      <c r="U141" s="692">
        <f t="shared" si="131"/>
        <v>0</v>
      </c>
      <c r="V141" s="692">
        <f t="shared" si="131"/>
        <v>0</v>
      </c>
      <c r="W141" s="692">
        <f t="shared" si="131"/>
        <v>0</v>
      </c>
      <c r="X141" s="692">
        <f t="shared" si="131"/>
        <v>0</v>
      </c>
      <c r="Y141" s="693"/>
      <c r="Z141" s="693"/>
      <c r="AA141" s="693"/>
      <c r="AB141" s="694"/>
      <c r="AC141" s="636"/>
    </row>
    <row r="142" spans="1:29" ht="16.5" thickTop="1" thickBot="1" x14ac:dyDescent="0.3">
      <c r="A142" s="644"/>
      <c r="B142" s="644"/>
      <c r="C142" s="646"/>
      <c r="D142" s="646"/>
      <c r="E142" s="645"/>
      <c r="F142" s="645"/>
      <c r="G142" s="644"/>
      <c r="H142" s="311" t="s">
        <v>806</v>
      </c>
      <c r="I142" s="648">
        <f>+I143</f>
        <v>0</v>
      </c>
      <c r="J142" s="697">
        <f t="shared" si="131"/>
        <v>0</v>
      </c>
      <c r="K142" s="648">
        <f t="shared" si="131"/>
        <v>0</v>
      </c>
      <c r="L142" s="648">
        <f t="shared" si="131"/>
        <v>0</v>
      </c>
      <c r="M142" s="697"/>
      <c r="N142" s="697"/>
      <c r="O142" s="697"/>
      <c r="P142" s="697"/>
      <c r="Q142" s="697">
        <f t="shared" si="131"/>
        <v>0</v>
      </c>
      <c r="R142" s="697">
        <f t="shared" si="131"/>
        <v>0</v>
      </c>
      <c r="S142" s="697">
        <f t="shared" si="131"/>
        <v>0</v>
      </c>
      <c r="T142" s="697">
        <f t="shared" si="131"/>
        <v>0</v>
      </c>
      <c r="U142" s="697">
        <f t="shared" si="131"/>
        <v>0</v>
      </c>
      <c r="V142" s="697">
        <f t="shared" si="131"/>
        <v>0</v>
      </c>
      <c r="W142" s="697">
        <f t="shared" si="131"/>
        <v>0</v>
      </c>
      <c r="X142" s="697">
        <f t="shared" si="131"/>
        <v>0</v>
      </c>
      <c r="Y142" s="650"/>
      <c r="Z142" s="650"/>
      <c r="AA142" s="650"/>
      <c r="AB142" s="651"/>
      <c r="AC142" s="636"/>
    </row>
    <row r="143" spans="1:29" ht="16.5" thickTop="1" thickBot="1" x14ac:dyDescent="0.3">
      <c r="A143" s="644"/>
      <c r="B143" s="644"/>
      <c r="C143" s="646"/>
      <c r="D143" s="646"/>
      <c r="E143" s="645"/>
      <c r="F143" s="645"/>
      <c r="G143" s="645"/>
      <c r="H143" s="311" t="s">
        <v>807</v>
      </c>
      <c r="I143" s="648"/>
      <c r="J143" s="697">
        <v>0</v>
      </c>
      <c r="K143" s="648">
        <v>0</v>
      </c>
      <c r="L143" s="648">
        <v>0</v>
      </c>
      <c r="Q143" s="697"/>
      <c r="R143" s="697"/>
      <c r="S143" s="697"/>
      <c r="T143" s="697"/>
      <c r="U143" s="697"/>
      <c r="V143" s="697"/>
      <c r="W143" s="697"/>
      <c r="X143" s="697"/>
      <c r="Y143" s="650"/>
      <c r="Z143" s="650"/>
      <c r="AA143" s="650"/>
      <c r="AB143" s="651"/>
      <c r="AC143" s="636"/>
    </row>
    <row r="144" spans="1:29" ht="27" thickTop="1" thickBot="1" x14ac:dyDescent="0.3">
      <c r="A144" s="684"/>
      <c r="B144" s="637"/>
      <c r="C144" s="637"/>
      <c r="D144" s="637"/>
      <c r="E144" s="684"/>
      <c r="F144" s="684"/>
      <c r="G144" s="684"/>
      <c r="H144" s="685" t="s">
        <v>441</v>
      </c>
      <c r="I144" s="648">
        <f>+I145</f>
        <v>600000000</v>
      </c>
      <c r="J144" s="648">
        <f t="shared" ref="J144:L144" si="139">+J145</f>
        <v>578939617</v>
      </c>
      <c r="K144" s="648">
        <f t="shared" si="139"/>
        <v>465524711</v>
      </c>
      <c r="L144" s="648">
        <f t="shared" si="139"/>
        <v>465524711</v>
      </c>
      <c r="M144" s="686">
        <f t="shared" ref="M144:X144" si="140">+M146+M238</f>
        <v>0</v>
      </c>
      <c r="N144" s="686">
        <f t="shared" si="140"/>
        <v>0</v>
      </c>
      <c r="O144" s="686">
        <f t="shared" si="140"/>
        <v>0</v>
      </c>
      <c r="P144" s="686">
        <f t="shared" si="140"/>
        <v>0</v>
      </c>
      <c r="Q144" s="686">
        <f t="shared" si="140"/>
        <v>0</v>
      </c>
      <c r="R144" s="686">
        <f t="shared" si="140"/>
        <v>0</v>
      </c>
      <c r="S144" s="686">
        <f t="shared" si="140"/>
        <v>0</v>
      </c>
      <c r="T144" s="686">
        <f t="shared" si="140"/>
        <v>0</v>
      </c>
      <c r="U144" s="686">
        <f t="shared" si="140"/>
        <v>0</v>
      </c>
      <c r="V144" s="686">
        <f t="shared" si="140"/>
        <v>0</v>
      </c>
      <c r="W144" s="686">
        <f t="shared" si="140"/>
        <v>0</v>
      </c>
      <c r="X144" s="686">
        <f t="shared" si="140"/>
        <v>0</v>
      </c>
      <c r="Y144" s="687">
        <f>Y145</f>
        <v>600000000</v>
      </c>
      <c r="Z144" s="687">
        <f t="shared" ref="Z144:AB144" si="141">Z145</f>
        <v>578939617</v>
      </c>
      <c r="AA144" s="687">
        <f t="shared" si="141"/>
        <v>465524711</v>
      </c>
      <c r="AB144" s="687">
        <f t="shared" si="141"/>
        <v>465524711</v>
      </c>
      <c r="AC144" s="636"/>
    </row>
    <row r="145" spans="1:29" ht="16.5" thickTop="1" thickBot="1" x14ac:dyDescent="0.3">
      <c r="A145" s="644"/>
      <c r="B145" s="646"/>
      <c r="C145" s="646"/>
      <c r="D145" s="646"/>
      <c r="E145" s="644"/>
      <c r="F145" s="644"/>
      <c r="G145" s="644"/>
      <c r="H145" s="713" t="s">
        <v>442</v>
      </c>
      <c r="I145" s="648">
        <f>+I146+I150+I154</f>
        <v>600000000</v>
      </c>
      <c r="J145" s="648">
        <f t="shared" ref="J145:X145" si="142">+J146+J150+J154</f>
        <v>578939617</v>
      </c>
      <c r="K145" s="648">
        <f t="shared" si="142"/>
        <v>465524711</v>
      </c>
      <c r="L145" s="648">
        <f t="shared" si="142"/>
        <v>465524711</v>
      </c>
      <c r="M145" s="648">
        <f t="shared" si="142"/>
        <v>0</v>
      </c>
      <c r="N145" s="648">
        <f t="shared" si="142"/>
        <v>0</v>
      </c>
      <c r="O145" s="648">
        <f t="shared" si="142"/>
        <v>0</v>
      </c>
      <c r="P145" s="648">
        <f t="shared" si="142"/>
        <v>0</v>
      </c>
      <c r="Q145" s="648">
        <f t="shared" si="142"/>
        <v>0</v>
      </c>
      <c r="R145" s="648">
        <f t="shared" si="142"/>
        <v>0</v>
      </c>
      <c r="S145" s="648">
        <f t="shared" si="142"/>
        <v>0</v>
      </c>
      <c r="T145" s="648">
        <f t="shared" si="142"/>
        <v>0</v>
      </c>
      <c r="U145" s="648">
        <f t="shared" si="142"/>
        <v>0</v>
      </c>
      <c r="V145" s="648">
        <f t="shared" si="142"/>
        <v>0</v>
      </c>
      <c r="W145" s="648">
        <f t="shared" si="142"/>
        <v>0</v>
      </c>
      <c r="X145" s="648">
        <f t="shared" si="142"/>
        <v>0</v>
      </c>
      <c r="Y145" s="662">
        <f>Y146+Y150+Y154</f>
        <v>600000000</v>
      </c>
      <c r="Z145" s="662">
        <f t="shared" ref="Z145:AB145" si="143">Z146+Z150+Z154</f>
        <v>578939617</v>
      </c>
      <c r="AA145" s="662">
        <f t="shared" si="143"/>
        <v>465524711</v>
      </c>
      <c r="AB145" s="662">
        <f t="shared" si="143"/>
        <v>465524711</v>
      </c>
      <c r="AC145" s="636"/>
    </row>
    <row r="146" spans="1:29" ht="39.75" thickTop="1" thickBot="1" x14ac:dyDescent="0.3">
      <c r="A146" s="644"/>
      <c r="B146" s="644"/>
      <c r="C146" s="644"/>
      <c r="D146" s="644"/>
      <c r="E146" s="644"/>
      <c r="F146" s="644"/>
      <c r="G146" s="644"/>
      <c r="H146" s="698" t="s">
        <v>810</v>
      </c>
      <c r="I146" s="648">
        <f>+I147</f>
        <v>200000000</v>
      </c>
      <c r="J146" s="648">
        <f t="shared" ref="J146:X148" si="144">+J147</f>
        <v>193812597</v>
      </c>
      <c r="K146" s="648">
        <f t="shared" si="144"/>
        <v>103462603</v>
      </c>
      <c r="L146" s="648">
        <f t="shared" si="144"/>
        <v>103462603</v>
      </c>
      <c r="M146" s="648">
        <f t="shared" si="144"/>
        <v>0</v>
      </c>
      <c r="N146" s="648">
        <f t="shared" si="144"/>
        <v>0</v>
      </c>
      <c r="O146" s="648">
        <f t="shared" si="144"/>
        <v>0</v>
      </c>
      <c r="P146" s="648">
        <f t="shared" si="144"/>
        <v>0</v>
      </c>
      <c r="Q146" s="648">
        <f t="shared" si="144"/>
        <v>0</v>
      </c>
      <c r="R146" s="648">
        <f t="shared" si="144"/>
        <v>0</v>
      </c>
      <c r="S146" s="648">
        <f t="shared" si="144"/>
        <v>0</v>
      </c>
      <c r="T146" s="648">
        <f t="shared" si="144"/>
        <v>0</v>
      </c>
      <c r="U146" s="648">
        <f t="shared" si="144"/>
        <v>0</v>
      </c>
      <c r="V146" s="648">
        <f t="shared" si="144"/>
        <v>0</v>
      </c>
      <c r="W146" s="648">
        <f t="shared" si="144"/>
        <v>0</v>
      </c>
      <c r="X146" s="648">
        <f t="shared" si="144"/>
        <v>0</v>
      </c>
      <c r="Y146" s="662">
        <f t="shared" ref="Y146:AB157" si="145">+I146+M146+Q146+U146</f>
        <v>200000000</v>
      </c>
      <c r="Z146" s="662">
        <f t="shared" ref="Z146" si="146">+J146+N146+R146+V146</f>
        <v>193812597</v>
      </c>
      <c r="AA146" s="662">
        <f t="shared" ref="AA146" si="147">+K146+O146+S146+W146</f>
        <v>103462603</v>
      </c>
      <c r="AB146" s="662">
        <f t="shared" ref="AB146" si="148">+L146+P146+T146+X146</f>
        <v>103462603</v>
      </c>
      <c r="AC146" s="636"/>
    </row>
    <row r="147" spans="1:29" ht="16.5" thickTop="1" thickBot="1" x14ac:dyDescent="0.3">
      <c r="A147" s="672"/>
      <c r="B147" s="672"/>
      <c r="C147" s="672"/>
      <c r="D147" s="672"/>
      <c r="E147" s="672"/>
      <c r="F147" s="672"/>
      <c r="G147" s="672"/>
      <c r="H147" s="699" t="s">
        <v>805</v>
      </c>
      <c r="I147" s="648">
        <f>+I148</f>
        <v>200000000</v>
      </c>
      <c r="J147" s="648">
        <f t="shared" si="144"/>
        <v>193812597</v>
      </c>
      <c r="K147" s="648">
        <f t="shared" si="144"/>
        <v>103462603</v>
      </c>
      <c r="L147" s="648">
        <f t="shared" si="144"/>
        <v>103462603</v>
      </c>
      <c r="M147" s="692">
        <f t="shared" si="144"/>
        <v>0</v>
      </c>
      <c r="N147" s="692">
        <f t="shared" si="144"/>
        <v>0</v>
      </c>
      <c r="O147" s="692">
        <f t="shared" si="144"/>
        <v>0</v>
      </c>
      <c r="P147" s="692">
        <f t="shared" si="144"/>
        <v>0</v>
      </c>
      <c r="Q147" s="692">
        <f t="shared" si="144"/>
        <v>0</v>
      </c>
      <c r="R147" s="692">
        <f t="shared" si="144"/>
        <v>0</v>
      </c>
      <c r="S147" s="692">
        <f t="shared" si="144"/>
        <v>0</v>
      </c>
      <c r="T147" s="692">
        <f t="shared" si="144"/>
        <v>0</v>
      </c>
      <c r="U147" s="692">
        <f t="shared" si="144"/>
        <v>0</v>
      </c>
      <c r="V147" s="692">
        <f t="shared" si="144"/>
        <v>0</v>
      </c>
      <c r="W147" s="692">
        <f t="shared" si="144"/>
        <v>0</v>
      </c>
      <c r="X147" s="692">
        <f t="shared" si="144"/>
        <v>0</v>
      </c>
      <c r="Y147" s="693">
        <f t="shared" si="145"/>
        <v>200000000</v>
      </c>
      <c r="Z147" s="693">
        <f t="shared" si="145"/>
        <v>193812597</v>
      </c>
      <c r="AA147" s="693">
        <f t="shared" si="145"/>
        <v>103462603</v>
      </c>
      <c r="AB147" s="694">
        <f t="shared" si="145"/>
        <v>103462603</v>
      </c>
      <c r="AC147" s="636"/>
    </row>
    <row r="148" spans="1:29" ht="16.5" thickTop="1" thickBot="1" x14ac:dyDescent="0.3">
      <c r="A148" s="644"/>
      <c r="B148" s="644"/>
      <c r="C148" s="644"/>
      <c r="D148" s="644"/>
      <c r="E148" s="645"/>
      <c r="F148" s="645"/>
      <c r="G148" s="644"/>
      <c r="H148" s="311" t="s">
        <v>806</v>
      </c>
      <c r="I148" s="648">
        <f>+I149</f>
        <v>200000000</v>
      </c>
      <c r="J148" s="648">
        <f t="shared" si="144"/>
        <v>193812597</v>
      </c>
      <c r="K148" s="648">
        <f t="shared" si="144"/>
        <v>103462603</v>
      </c>
      <c r="L148" s="648">
        <f t="shared" si="144"/>
        <v>103462603</v>
      </c>
      <c r="M148" s="697">
        <f t="shared" si="144"/>
        <v>0</v>
      </c>
      <c r="N148" s="697">
        <f t="shared" si="144"/>
        <v>0</v>
      </c>
      <c r="O148" s="697">
        <f t="shared" si="144"/>
        <v>0</v>
      </c>
      <c r="P148" s="697">
        <f t="shared" si="144"/>
        <v>0</v>
      </c>
      <c r="Q148" s="697">
        <f t="shared" si="144"/>
        <v>0</v>
      </c>
      <c r="R148" s="697">
        <f t="shared" si="144"/>
        <v>0</v>
      </c>
      <c r="S148" s="697">
        <f t="shared" si="144"/>
        <v>0</v>
      </c>
      <c r="T148" s="697">
        <f t="shared" si="144"/>
        <v>0</v>
      </c>
      <c r="U148" s="697">
        <f t="shared" si="144"/>
        <v>0</v>
      </c>
      <c r="V148" s="697">
        <f t="shared" si="144"/>
        <v>0</v>
      </c>
      <c r="W148" s="697">
        <f t="shared" si="144"/>
        <v>0</v>
      </c>
      <c r="X148" s="697">
        <f t="shared" si="144"/>
        <v>0</v>
      </c>
      <c r="Y148" s="650">
        <f t="shared" si="145"/>
        <v>200000000</v>
      </c>
      <c r="Z148" s="650">
        <f t="shared" si="145"/>
        <v>193812597</v>
      </c>
      <c r="AA148" s="650">
        <f t="shared" si="145"/>
        <v>103462603</v>
      </c>
      <c r="AB148" s="651">
        <f t="shared" si="145"/>
        <v>103462603</v>
      </c>
      <c r="AC148" s="636"/>
    </row>
    <row r="149" spans="1:29" ht="16.5" thickTop="1" thickBot="1" x14ac:dyDescent="0.3">
      <c r="A149" s="644"/>
      <c r="B149" s="644"/>
      <c r="C149" s="644"/>
      <c r="D149" s="644"/>
      <c r="E149" s="645"/>
      <c r="F149" s="645"/>
      <c r="G149" s="645"/>
      <c r="H149" s="311" t="s">
        <v>807</v>
      </c>
      <c r="I149" s="648">
        <v>200000000</v>
      </c>
      <c r="J149" s="648">
        <v>193812597</v>
      </c>
      <c r="K149" s="648">
        <v>103462603</v>
      </c>
      <c r="L149" s="648">
        <v>103462603</v>
      </c>
      <c r="M149" s="697"/>
      <c r="N149" s="697"/>
      <c r="O149" s="697"/>
      <c r="P149" s="697"/>
      <c r="Q149" s="697"/>
      <c r="R149" s="697"/>
      <c r="S149" s="697"/>
      <c r="T149" s="697"/>
      <c r="U149" s="697"/>
      <c r="V149" s="697"/>
      <c r="W149" s="697"/>
      <c r="X149" s="697"/>
      <c r="Y149" s="650">
        <f t="shared" si="145"/>
        <v>200000000</v>
      </c>
      <c r="Z149" s="650">
        <f t="shared" si="145"/>
        <v>193812597</v>
      </c>
      <c r="AA149" s="650">
        <f t="shared" si="145"/>
        <v>103462603</v>
      </c>
      <c r="AB149" s="651">
        <f t="shared" si="145"/>
        <v>103462603</v>
      </c>
      <c r="AC149" s="636"/>
    </row>
    <row r="150" spans="1:29" ht="52.5" thickTop="1" thickBot="1" x14ac:dyDescent="0.3">
      <c r="A150" s="312"/>
      <c r="B150" s="312"/>
      <c r="C150" s="312"/>
      <c r="D150" s="312"/>
      <c r="E150" s="312"/>
      <c r="F150" s="312"/>
      <c r="G150" s="311"/>
      <c r="H150" s="698" t="s">
        <v>456</v>
      </c>
      <c r="I150" s="709">
        <f>+I151</f>
        <v>250000000</v>
      </c>
      <c r="J150" s="709">
        <f t="shared" ref="J150:X154" si="149">+J151</f>
        <v>237127020</v>
      </c>
      <c r="K150" s="709">
        <f t="shared" si="149"/>
        <v>223592020</v>
      </c>
      <c r="L150" s="709">
        <f t="shared" si="149"/>
        <v>223592020</v>
      </c>
      <c r="M150" s="709">
        <f t="shared" si="149"/>
        <v>0</v>
      </c>
      <c r="N150" s="709">
        <f t="shared" si="149"/>
        <v>0</v>
      </c>
      <c r="O150" s="709">
        <f t="shared" si="149"/>
        <v>0</v>
      </c>
      <c r="P150" s="709">
        <f t="shared" si="149"/>
        <v>0</v>
      </c>
      <c r="Q150" s="709">
        <f t="shared" si="149"/>
        <v>0</v>
      </c>
      <c r="R150" s="709">
        <f t="shared" si="149"/>
        <v>0</v>
      </c>
      <c r="S150" s="709">
        <f t="shared" si="149"/>
        <v>0</v>
      </c>
      <c r="T150" s="709">
        <f t="shared" si="149"/>
        <v>0</v>
      </c>
      <c r="U150" s="709">
        <f t="shared" si="149"/>
        <v>0</v>
      </c>
      <c r="V150" s="709">
        <f t="shared" si="149"/>
        <v>0</v>
      </c>
      <c r="W150" s="709">
        <f t="shared" si="149"/>
        <v>0</v>
      </c>
      <c r="X150" s="709">
        <f t="shared" si="149"/>
        <v>0</v>
      </c>
      <c r="Y150" s="710">
        <f t="shared" si="145"/>
        <v>250000000</v>
      </c>
      <c r="Z150" s="710">
        <f t="shared" ref="Z150" si="150">+J150+N150+R150+V150</f>
        <v>237127020</v>
      </c>
      <c r="AA150" s="710">
        <f t="shared" ref="AA150" si="151">+K150+O150+S150+W150</f>
        <v>223592020</v>
      </c>
      <c r="AB150" s="710">
        <f t="shared" ref="AB150" si="152">+L150+P150+T150+X150</f>
        <v>223592020</v>
      </c>
      <c r="AC150" s="636"/>
    </row>
    <row r="151" spans="1:29" ht="16.5" thickTop="1" thickBot="1" x14ac:dyDescent="0.3">
      <c r="A151" s="712"/>
      <c r="B151" s="712"/>
      <c r="C151" s="712"/>
      <c r="D151" s="712"/>
      <c r="E151" s="672"/>
      <c r="F151" s="672"/>
      <c r="G151" s="672"/>
      <c r="H151" s="699" t="s">
        <v>805</v>
      </c>
      <c r="I151" s="648">
        <f>+I152</f>
        <v>250000000</v>
      </c>
      <c r="J151" s="648">
        <f t="shared" si="149"/>
        <v>237127020</v>
      </c>
      <c r="K151" s="648">
        <f t="shared" si="149"/>
        <v>223592020</v>
      </c>
      <c r="L151" s="648">
        <f t="shared" si="149"/>
        <v>223592020</v>
      </c>
      <c r="M151" s="692">
        <f t="shared" si="149"/>
        <v>0</v>
      </c>
      <c r="N151" s="692">
        <f t="shared" si="149"/>
        <v>0</v>
      </c>
      <c r="O151" s="692">
        <f t="shared" si="149"/>
        <v>0</v>
      </c>
      <c r="P151" s="692">
        <f t="shared" si="149"/>
        <v>0</v>
      </c>
      <c r="Q151" s="692">
        <f t="shared" si="149"/>
        <v>0</v>
      </c>
      <c r="R151" s="692">
        <f t="shared" si="149"/>
        <v>0</v>
      </c>
      <c r="S151" s="692">
        <f t="shared" si="149"/>
        <v>0</v>
      </c>
      <c r="T151" s="692">
        <f t="shared" si="149"/>
        <v>0</v>
      </c>
      <c r="U151" s="692">
        <f t="shared" si="149"/>
        <v>0</v>
      </c>
      <c r="V151" s="692">
        <f t="shared" si="149"/>
        <v>0</v>
      </c>
      <c r="W151" s="692">
        <f t="shared" si="149"/>
        <v>0</v>
      </c>
      <c r="X151" s="692">
        <f t="shared" si="149"/>
        <v>0</v>
      </c>
      <c r="Y151" s="693">
        <f t="shared" si="145"/>
        <v>250000000</v>
      </c>
      <c r="Z151" s="693">
        <f t="shared" si="145"/>
        <v>237127020</v>
      </c>
      <c r="AA151" s="693">
        <f t="shared" si="145"/>
        <v>223592020</v>
      </c>
      <c r="AB151" s="694">
        <f t="shared" si="145"/>
        <v>223592020</v>
      </c>
      <c r="AC151" s="636"/>
    </row>
    <row r="152" spans="1:29" ht="16.5" thickTop="1" thickBot="1" x14ac:dyDescent="0.3">
      <c r="A152" s="644"/>
      <c r="B152" s="644"/>
      <c r="C152" s="646"/>
      <c r="D152" s="646"/>
      <c r="E152" s="645"/>
      <c r="F152" s="645"/>
      <c r="G152" s="644"/>
      <c r="H152" s="311" t="s">
        <v>806</v>
      </c>
      <c r="I152" s="648">
        <f>+I153</f>
        <v>250000000</v>
      </c>
      <c r="J152" s="648">
        <f t="shared" si="149"/>
        <v>237127020</v>
      </c>
      <c r="K152" s="648">
        <f t="shared" si="149"/>
        <v>223592020</v>
      </c>
      <c r="L152" s="648">
        <f t="shared" si="149"/>
        <v>223592020</v>
      </c>
      <c r="M152" s="697">
        <f t="shared" si="149"/>
        <v>0</v>
      </c>
      <c r="N152" s="697">
        <f t="shared" si="149"/>
        <v>0</v>
      </c>
      <c r="O152" s="697">
        <f t="shared" si="149"/>
        <v>0</v>
      </c>
      <c r="P152" s="697">
        <f t="shared" si="149"/>
        <v>0</v>
      </c>
      <c r="Q152" s="697">
        <f t="shared" si="149"/>
        <v>0</v>
      </c>
      <c r="R152" s="697">
        <f t="shared" si="149"/>
        <v>0</v>
      </c>
      <c r="S152" s="697">
        <f t="shared" si="149"/>
        <v>0</v>
      </c>
      <c r="T152" s="697">
        <f t="shared" si="149"/>
        <v>0</v>
      </c>
      <c r="U152" s="697">
        <f t="shared" si="149"/>
        <v>0</v>
      </c>
      <c r="V152" s="697">
        <f t="shared" si="149"/>
        <v>0</v>
      </c>
      <c r="W152" s="697">
        <f t="shared" si="149"/>
        <v>0</v>
      </c>
      <c r="X152" s="697">
        <f t="shared" si="149"/>
        <v>0</v>
      </c>
      <c r="Y152" s="650">
        <f t="shared" si="145"/>
        <v>250000000</v>
      </c>
      <c r="Z152" s="650">
        <f t="shared" si="145"/>
        <v>237127020</v>
      </c>
      <c r="AA152" s="650">
        <f t="shared" si="145"/>
        <v>223592020</v>
      </c>
      <c r="AB152" s="651">
        <f t="shared" si="145"/>
        <v>223592020</v>
      </c>
      <c r="AC152" s="636"/>
    </row>
    <row r="153" spans="1:29" ht="16.5" thickTop="1" thickBot="1" x14ac:dyDescent="0.3">
      <c r="A153" s="644"/>
      <c r="B153" s="644"/>
      <c r="C153" s="646"/>
      <c r="D153" s="646"/>
      <c r="E153" s="645"/>
      <c r="F153" s="645"/>
      <c r="G153" s="645"/>
      <c r="H153" s="311" t="s">
        <v>807</v>
      </c>
      <c r="I153" s="648">
        <v>250000000</v>
      </c>
      <c r="J153" s="648">
        <v>237127020</v>
      </c>
      <c r="K153" s="648">
        <v>223592020</v>
      </c>
      <c r="L153" s="648">
        <v>223592020</v>
      </c>
      <c r="M153" s="697"/>
      <c r="N153" s="697"/>
      <c r="O153" s="697"/>
      <c r="P153" s="697"/>
      <c r="Q153" s="697"/>
      <c r="R153" s="697"/>
      <c r="S153" s="697"/>
      <c r="T153" s="697"/>
      <c r="U153" s="697"/>
      <c r="V153" s="697"/>
      <c r="W153" s="697"/>
      <c r="X153" s="697"/>
      <c r="Y153" s="650">
        <f t="shared" si="145"/>
        <v>250000000</v>
      </c>
      <c r="Z153" s="650">
        <f t="shared" si="145"/>
        <v>237127020</v>
      </c>
      <c r="AA153" s="650">
        <f t="shared" si="145"/>
        <v>223592020</v>
      </c>
      <c r="AB153" s="651">
        <f t="shared" si="145"/>
        <v>223592020</v>
      </c>
      <c r="AC153" s="636"/>
    </row>
    <row r="154" spans="1:29" ht="39.75" thickTop="1" thickBot="1" x14ac:dyDescent="0.3">
      <c r="A154" s="312"/>
      <c r="B154" s="312"/>
      <c r="C154" s="312"/>
      <c r="D154" s="312"/>
      <c r="E154" s="312"/>
      <c r="F154" s="312"/>
      <c r="G154" s="311"/>
      <c r="H154" s="698" t="s">
        <v>470</v>
      </c>
      <c r="I154" s="709">
        <f>+I155</f>
        <v>150000000</v>
      </c>
      <c r="J154" s="709">
        <f t="shared" ref="J154:X156" si="153">+J155</f>
        <v>148000000</v>
      </c>
      <c r="K154" s="709">
        <f t="shared" si="153"/>
        <v>138470088</v>
      </c>
      <c r="L154" s="709">
        <f t="shared" si="153"/>
        <v>138470088</v>
      </c>
      <c r="M154" s="709">
        <f t="shared" si="149"/>
        <v>0</v>
      </c>
      <c r="N154" s="709">
        <f t="shared" si="149"/>
        <v>0</v>
      </c>
      <c r="O154" s="709">
        <f t="shared" si="149"/>
        <v>0</v>
      </c>
      <c r="P154" s="709">
        <f t="shared" si="149"/>
        <v>0</v>
      </c>
      <c r="Q154" s="709">
        <f t="shared" si="149"/>
        <v>0</v>
      </c>
      <c r="R154" s="709">
        <f t="shared" si="149"/>
        <v>0</v>
      </c>
      <c r="S154" s="709">
        <f t="shared" si="149"/>
        <v>0</v>
      </c>
      <c r="T154" s="709">
        <f t="shared" si="149"/>
        <v>0</v>
      </c>
      <c r="U154" s="709">
        <f t="shared" si="149"/>
        <v>0</v>
      </c>
      <c r="V154" s="709">
        <f t="shared" si="149"/>
        <v>0</v>
      </c>
      <c r="W154" s="709">
        <f t="shared" si="149"/>
        <v>0</v>
      </c>
      <c r="X154" s="709">
        <f t="shared" si="149"/>
        <v>0</v>
      </c>
      <c r="Y154" s="710">
        <f>I154+M154+Q154+U154</f>
        <v>150000000</v>
      </c>
      <c r="Z154" s="710">
        <f t="shared" ref="Z154:AB154" si="154">J154+N154+R154+V154</f>
        <v>148000000</v>
      </c>
      <c r="AA154" s="710">
        <f t="shared" si="154"/>
        <v>138470088</v>
      </c>
      <c r="AB154" s="710">
        <f t="shared" si="154"/>
        <v>138470088</v>
      </c>
      <c r="AC154" s="636"/>
    </row>
    <row r="155" spans="1:29" ht="16.5" thickTop="1" thickBot="1" x14ac:dyDescent="0.3">
      <c r="A155" s="712"/>
      <c r="B155" s="712"/>
      <c r="C155" s="712"/>
      <c r="D155" s="712"/>
      <c r="E155" s="672"/>
      <c r="F155" s="672"/>
      <c r="G155" s="672"/>
      <c r="H155" s="699" t="s">
        <v>805</v>
      </c>
      <c r="I155" s="648">
        <f>+I156</f>
        <v>150000000</v>
      </c>
      <c r="J155" s="648">
        <f t="shared" si="153"/>
        <v>148000000</v>
      </c>
      <c r="K155" s="648">
        <f t="shared" si="153"/>
        <v>138470088</v>
      </c>
      <c r="L155" s="648">
        <f t="shared" si="153"/>
        <v>138470088</v>
      </c>
      <c r="M155" s="692">
        <f t="shared" si="153"/>
        <v>0</v>
      </c>
      <c r="N155" s="692">
        <f t="shared" si="153"/>
        <v>0</v>
      </c>
      <c r="O155" s="692">
        <f t="shared" si="153"/>
        <v>0</v>
      </c>
      <c r="P155" s="692">
        <f t="shared" si="153"/>
        <v>0</v>
      </c>
      <c r="Q155" s="692">
        <f t="shared" si="153"/>
        <v>0</v>
      </c>
      <c r="R155" s="692">
        <f t="shared" si="153"/>
        <v>0</v>
      </c>
      <c r="S155" s="692">
        <f t="shared" si="153"/>
        <v>0</v>
      </c>
      <c r="T155" s="692">
        <f t="shared" si="153"/>
        <v>0</v>
      </c>
      <c r="U155" s="692">
        <f t="shared" si="153"/>
        <v>0</v>
      </c>
      <c r="V155" s="692">
        <f t="shared" si="153"/>
        <v>0</v>
      </c>
      <c r="W155" s="692">
        <f t="shared" si="153"/>
        <v>0</v>
      </c>
      <c r="X155" s="692">
        <f t="shared" si="153"/>
        <v>0</v>
      </c>
      <c r="Y155" s="693">
        <f t="shared" si="145"/>
        <v>150000000</v>
      </c>
      <c r="Z155" s="693">
        <f t="shared" si="145"/>
        <v>148000000</v>
      </c>
      <c r="AA155" s="693">
        <f t="shared" si="145"/>
        <v>138470088</v>
      </c>
      <c r="AB155" s="694">
        <f t="shared" si="145"/>
        <v>138470088</v>
      </c>
      <c r="AC155" s="636"/>
    </row>
    <row r="156" spans="1:29" ht="16.5" thickTop="1" thickBot="1" x14ac:dyDescent="0.3">
      <c r="A156" s="644"/>
      <c r="B156" s="644"/>
      <c r="C156" s="646"/>
      <c r="D156" s="646"/>
      <c r="E156" s="645"/>
      <c r="F156" s="645"/>
      <c r="G156" s="644"/>
      <c r="H156" s="311" t="s">
        <v>806</v>
      </c>
      <c r="I156" s="648">
        <f>+I157</f>
        <v>150000000</v>
      </c>
      <c r="J156" s="648">
        <f t="shared" si="153"/>
        <v>148000000</v>
      </c>
      <c r="K156" s="648">
        <f t="shared" si="153"/>
        <v>138470088</v>
      </c>
      <c r="L156" s="648">
        <f t="shared" si="153"/>
        <v>138470088</v>
      </c>
      <c r="M156" s="697">
        <f t="shared" si="153"/>
        <v>0</v>
      </c>
      <c r="N156" s="697">
        <f t="shared" si="153"/>
        <v>0</v>
      </c>
      <c r="O156" s="697">
        <f t="shared" si="153"/>
        <v>0</v>
      </c>
      <c r="P156" s="697">
        <f t="shared" si="153"/>
        <v>0</v>
      </c>
      <c r="Q156" s="697">
        <f t="shared" si="153"/>
        <v>0</v>
      </c>
      <c r="R156" s="697">
        <f t="shared" si="153"/>
        <v>0</v>
      </c>
      <c r="S156" s="697">
        <f t="shared" si="153"/>
        <v>0</v>
      </c>
      <c r="T156" s="697">
        <f t="shared" si="153"/>
        <v>0</v>
      </c>
      <c r="U156" s="697">
        <f t="shared" si="153"/>
        <v>0</v>
      </c>
      <c r="V156" s="697">
        <f t="shared" si="153"/>
        <v>0</v>
      </c>
      <c r="W156" s="697">
        <f t="shared" si="153"/>
        <v>0</v>
      </c>
      <c r="X156" s="697">
        <f t="shared" si="153"/>
        <v>0</v>
      </c>
      <c r="Y156" s="650">
        <f t="shared" si="145"/>
        <v>150000000</v>
      </c>
      <c r="Z156" s="650">
        <f t="shared" si="145"/>
        <v>148000000</v>
      </c>
      <c r="AA156" s="650">
        <f t="shared" si="145"/>
        <v>138470088</v>
      </c>
      <c r="AB156" s="651">
        <f t="shared" si="145"/>
        <v>138470088</v>
      </c>
      <c r="AC156" s="636"/>
    </row>
    <row r="157" spans="1:29" ht="16.5" thickTop="1" thickBot="1" x14ac:dyDescent="0.3">
      <c r="A157" s="644"/>
      <c r="B157" s="644"/>
      <c r="C157" s="646"/>
      <c r="D157" s="646"/>
      <c r="E157" s="645"/>
      <c r="F157" s="645"/>
      <c r="G157" s="645"/>
      <c r="H157" s="311" t="s">
        <v>807</v>
      </c>
      <c r="I157" s="648">
        <v>150000000</v>
      </c>
      <c r="J157" s="648">
        <v>148000000</v>
      </c>
      <c r="K157" s="648">
        <v>138470088</v>
      </c>
      <c r="L157" s="648">
        <v>138470088</v>
      </c>
      <c r="M157" s="697"/>
      <c r="N157" s="697"/>
      <c r="O157" s="697"/>
      <c r="P157" s="697"/>
      <c r="Q157" s="697"/>
      <c r="R157" s="697"/>
      <c r="S157" s="697"/>
      <c r="T157" s="697"/>
      <c r="U157" s="697"/>
      <c r="V157" s="697"/>
      <c r="W157" s="697"/>
      <c r="X157" s="697"/>
      <c r="Y157" s="650">
        <f t="shared" si="145"/>
        <v>150000000</v>
      </c>
      <c r="Z157" s="650">
        <f t="shared" si="145"/>
        <v>148000000</v>
      </c>
      <c r="AA157" s="650">
        <f t="shared" si="145"/>
        <v>138470088</v>
      </c>
      <c r="AB157" s="651">
        <f t="shared" si="145"/>
        <v>138470088</v>
      </c>
      <c r="AC157" s="636"/>
    </row>
    <row r="158" spans="1:29" ht="27" thickTop="1" thickBot="1" x14ac:dyDescent="0.3">
      <c r="A158" s="684"/>
      <c r="B158" s="637"/>
      <c r="C158" s="637"/>
      <c r="D158" s="637"/>
      <c r="E158" s="684"/>
      <c r="F158" s="684"/>
      <c r="G158" s="684"/>
      <c r="H158" s="685" t="s">
        <v>477</v>
      </c>
      <c r="I158" s="648">
        <f>+I159+I184</f>
        <v>7426743879</v>
      </c>
      <c r="J158" s="648">
        <f t="shared" ref="J158:L158" si="155">+J159+J184</f>
        <v>6097399391</v>
      </c>
      <c r="K158" s="648">
        <f t="shared" si="155"/>
        <v>5545829338</v>
      </c>
      <c r="L158" s="648">
        <f t="shared" si="155"/>
        <v>5305913550</v>
      </c>
      <c r="M158" s="686">
        <f t="shared" ref="M158:X158" si="156">+M160+M252</f>
        <v>0</v>
      </c>
      <c r="N158" s="686">
        <f t="shared" si="156"/>
        <v>0</v>
      </c>
      <c r="O158" s="686">
        <f t="shared" si="156"/>
        <v>0</v>
      </c>
      <c r="P158" s="686">
        <f t="shared" si="156"/>
        <v>0</v>
      </c>
      <c r="Q158" s="686">
        <f t="shared" si="156"/>
        <v>0</v>
      </c>
      <c r="R158" s="686">
        <f t="shared" si="156"/>
        <v>0</v>
      </c>
      <c r="S158" s="686">
        <f t="shared" si="156"/>
        <v>0</v>
      </c>
      <c r="T158" s="686">
        <f t="shared" si="156"/>
        <v>0</v>
      </c>
      <c r="U158" s="686">
        <f t="shared" si="156"/>
        <v>0</v>
      </c>
      <c r="V158" s="686">
        <f t="shared" si="156"/>
        <v>0</v>
      </c>
      <c r="W158" s="686">
        <f t="shared" si="156"/>
        <v>0</v>
      </c>
      <c r="X158" s="686">
        <f t="shared" si="156"/>
        <v>0</v>
      </c>
      <c r="Y158" s="687">
        <f>Y159+Y184</f>
        <v>7465968713</v>
      </c>
      <c r="Z158" s="687">
        <f t="shared" ref="Z158:AC158" si="157">Z159+Z184</f>
        <v>6136471058</v>
      </c>
      <c r="AA158" s="687">
        <f t="shared" si="157"/>
        <v>5582202638</v>
      </c>
      <c r="AB158" s="687">
        <f t="shared" si="157"/>
        <v>5342286850</v>
      </c>
      <c r="AC158" s="687">
        <f t="shared" si="157"/>
        <v>0</v>
      </c>
    </row>
    <row r="159" spans="1:29" ht="27" thickTop="1" thickBot="1" x14ac:dyDescent="0.3">
      <c r="A159" s="644"/>
      <c r="B159" s="646"/>
      <c r="C159" s="646"/>
      <c r="D159" s="646"/>
      <c r="E159" s="644"/>
      <c r="F159" s="644"/>
      <c r="G159" s="644"/>
      <c r="H159" s="314" t="s">
        <v>478</v>
      </c>
      <c r="I159" s="648">
        <f>+I160+I164+I168+I172+I176+I180</f>
        <v>6959743879</v>
      </c>
      <c r="J159" s="648">
        <f t="shared" ref="J159:X159" si="158">+J160+J164+J168+J172+J176+J180</f>
        <v>5667882872</v>
      </c>
      <c r="K159" s="648">
        <f t="shared" si="158"/>
        <v>5173239752</v>
      </c>
      <c r="L159" s="648">
        <f t="shared" si="158"/>
        <v>4984785296</v>
      </c>
      <c r="M159" s="648">
        <f t="shared" si="158"/>
        <v>0</v>
      </c>
      <c r="N159" s="648">
        <f t="shared" si="158"/>
        <v>0</v>
      </c>
      <c r="O159" s="648">
        <f t="shared" si="158"/>
        <v>0</v>
      </c>
      <c r="P159" s="648">
        <f t="shared" si="158"/>
        <v>0</v>
      </c>
      <c r="Q159" s="648">
        <f t="shared" si="158"/>
        <v>0</v>
      </c>
      <c r="R159" s="648">
        <f t="shared" si="158"/>
        <v>0</v>
      </c>
      <c r="S159" s="648">
        <f t="shared" si="158"/>
        <v>0</v>
      </c>
      <c r="T159" s="648">
        <f t="shared" si="158"/>
        <v>0</v>
      </c>
      <c r="U159" s="820">
        <f t="shared" si="158"/>
        <v>39224834</v>
      </c>
      <c r="V159" s="648">
        <f t="shared" si="158"/>
        <v>39071667</v>
      </c>
      <c r="W159" s="648">
        <f t="shared" si="158"/>
        <v>36373300</v>
      </c>
      <c r="X159" s="648">
        <f t="shared" si="158"/>
        <v>36373300</v>
      </c>
      <c r="Y159" s="662">
        <f>Y160+Y164+Y168+Y172+Y176+Y180</f>
        <v>6998968713</v>
      </c>
      <c r="Z159" s="662">
        <f t="shared" ref="Z159:AB159" si="159">Z160+Z164+Z168+Z172+Z176+Z180</f>
        <v>5706954539</v>
      </c>
      <c r="AA159" s="662">
        <f t="shared" si="159"/>
        <v>5209613052</v>
      </c>
      <c r="AB159" s="662">
        <f t="shared" si="159"/>
        <v>5021158596</v>
      </c>
      <c r="AC159" s="636"/>
    </row>
    <row r="160" spans="1:29" ht="27" thickTop="1" thickBot="1" x14ac:dyDescent="0.3">
      <c r="A160" s="644"/>
      <c r="B160" s="644"/>
      <c r="C160" s="644"/>
      <c r="D160" s="644"/>
      <c r="E160" s="644"/>
      <c r="F160" s="644"/>
      <c r="G160" s="644"/>
      <c r="H160" s="698" t="s">
        <v>479</v>
      </c>
      <c r="I160" s="648">
        <f>+I161</f>
        <v>900000000</v>
      </c>
      <c r="J160" s="648">
        <f t="shared" ref="J160:X162" si="160">+J161</f>
        <v>599861041</v>
      </c>
      <c r="K160" s="648">
        <f t="shared" si="160"/>
        <v>533856233</v>
      </c>
      <c r="L160" s="648">
        <f t="shared" si="160"/>
        <v>477747633</v>
      </c>
      <c r="M160" s="648">
        <f t="shared" si="160"/>
        <v>0</v>
      </c>
      <c r="N160" s="648">
        <f t="shared" si="160"/>
        <v>0</v>
      </c>
      <c r="O160" s="648">
        <f t="shared" si="160"/>
        <v>0</v>
      </c>
      <c r="P160" s="648">
        <f t="shared" si="160"/>
        <v>0</v>
      </c>
      <c r="Q160" s="648">
        <f t="shared" si="160"/>
        <v>0</v>
      </c>
      <c r="R160" s="648">
        <f t="shared" si="160"/>
        <v>0</v>
      </c>
      <c r="S160" s="648">
        <f t="shared" si="160"/>
        <v>0</v>
      </c>
      <c r="T160" s="648">
        <f t="shared" si="160"/>
        <v>0</v>
      </c>
      <c r="U160" s="648">
        <f t="shared" si="160"/>
        <v>0</v>
      </c>
      <c r="V160" s="648">
        <f t="shared" si="160"/>
        <v>0</v>
      </c>
      <c r="W160" s="648">
        <f t="shared" si="160"/>
        <v>0</v>
      </c>
      <c r="X160" s="648">
        <f t="shared" si="160"/>
        <v>0</v>
      </c>
      <c r="Y160" s="662">
        <f t="shared" ref="Y160:AB175" si="161">+I160+M160+Q160+U160</f>
        <v>900000000</v>
      </c>
      <c r="Z160" s="662">
        <f t="shared" si="161"/>
        <v>599861041</v>
      </c>
      <c r="AA160" s="662">
        <f t="shared" si="161"/>
        <v>533856233</v>
      </c>
      <c r="AB160" s="663">
        <f t="shared" si="161"/>
        <v>477747633</v>
      </c>
      <c r="AC160" s="636"/>
    </row>
    <row r="161" spans="1:29" ht="16.5" thickTop="1" thickBot="1" x14ac:dyDescent="0.3">
      <c r="A161" s="672"/>
      <c r="B161" s="672"/>
      <c r="C161" s="672"/>
      <c r="D161" s="672"/>
      <c r="E161" s="672"/>
      <c r="F161" s="672"/>
      <c r="G161" s="672"/>
      <c r="H161" s="699" t="s">
        <v>805</v>
      </c>
      <c r="I161" s="648">
        <f>+I162</f>
        <v>900000000</v>
      </c>
      <c r="J161" s="648">
        <f t="shared" si="160"/>
        <v>599861041</v>
      </c>
      <c r="K161" s="648">
        <f t="shared" si="160"/>
        <v>533856233</v>
      </c>
      <c r="L161" s="648">
        <f t="shared" si="160"/>
        <v>477747633</v>
      </c>
      <c r="M161" s="692">
        <f t="shared" si="160"/>
        <v>0</v>
      </c>
      <c r="N161" s="692">
        <f t="shared" si="160"/>
        <v>0</v>
      </c>
      <c r="O161" s="692">
        <f t="shared" si="160"/>
        <v>0</v>
      </c>
      <c r="P161" s="692">
        <f t="shared" si="160"/>
        <v>0</v>
      </c>
      <c r="Q161" s="692">
        <f t="shared" si="160"/>
        <v>0</v>
      </c>
      <c r="R161" s="692">
        <f t="shared" si="160"/>
        <v>0</v>
      </c>
      <c r="S161" s="692">
        <f t="shared" si="160"/>
        <v>0</v>
      </c>
      <c r="T161" s="692">
        <f t="shared" si="160"/>
        <v>0</v>
      </c>
      <c r="U161" s="692">
        <f t="shared" si="160"/>
        <v>0</v>
      </c>
      <c r="V161" s="692">
        <f t="shared" si="160"/>
        <v>0</v>
      </c>
      <c r="W161" s="692">
        <f t="shared" si="160"/>
        <v>0</v>
      </c>
      <c r="X161" s="692">
        <f t="shared" si="160"/>
        <v>0</v>
      </c>
      <c r="Y161" s="693">
        <f t="shared" si="161"/>
        <v>900000000</v>
      </c>
      <c r="Z161" s="693">
        <f t="shared" si="161"/>
        <v>599861041</v>
      </c>
      <c r="AA161" s="693">
        <f t="shared" si="161"/>
        <v>533856233</v>
      </c>
      <c r="AB161" s="694">
        <f t="shared" si="161"/>
        <v>477747633</v>
      </c>
      <c r="AC161" s="636"/>
    </row>
    <row r="162" spans="1:29" ht="16.5" thickTop="1" thickBot="1" x14ac:dyDescent="0.3">
      <c r="A162" s="644"/>
      <c r="B162" s="644"/>
      <c r="C162" s="644"/>
      <c r="D162" s="644"/>
      <c r="E162" s="645"/>
      <c r="F162" s="645"/>
      <c r="G162" s="644"/>
      <c r="H162" s="311" t="s">
        <v>806</v>
      </c>
      <c r="I162" s="648">
        <f>+I163</f>
        <v>900000000</v>
      </c>
      <c r="J162" s="648">
        <f t="shared" si="160"/>
        <v>599861041</v>
      </c>
      <c r="K162" s="648">
        <f t="shared" si="160"/>
        <v>533856233</v>
      </c>
      <c r="L162" s="648">
        <f t="shared" si="160"/>
        <v>477747633</v>
      </c>
      <c r="M162" s="697">
        <f t="shared" si="160"/>
        <v>0</v>
      </c>
      <c r="N162" s="697">
        <f t="shared" si="160"/>
        <v>0</v>
      </c>
      <c r="O162" s="697">
        <f t="shared" si="160"/>
        <v>0</v>
      </c>
      <c r="P162" s="697">
        <f t="shared" si="160"/>
        <v>0</v>
      </c>
      <c r="Q162" s="697">
        <f t="shared" si="160"/>
        <v>0</v>
      </c>
      <c r="R162" s="697">
        <f t="shared" si="160"/>
        <v>0</v>
      </c>
      <c r="S162" s="697">
        <f t="shared" si="160"/>
        <v>0</v>
      </c>
      <c r="T162" s="697">
        <f t="shared" si="160"/>
        <v>0</v>
      </c>
      <c r="U162" s="697">
        <f t="shared" si="160"/>
        <v>0</v>
      </c>
      <c r="V162" s="697">
        <f t="shared" si="160"/>
        <v>0</v>
      </c>
      <c r="W162" s="697">
        <f t="shared" si="160"/>
        <v>0</v>
      </c>
      <c r="X162" s="697">
        <f t="shared" si="160"/>
        <v>0</v>
      </c>
      <c r="Y162" s="650">
        <f t="shared" si="161"/>
        <v>900000000</v>
      </c>
      <c r="Z162" s="650">
        <f t="shared" si="161"/>
        <v>599861041</v>
      </c>
      <c r="AA162" s="650">
        <f t="shared" si="161"/>
        <v>533856233</v>
      </c>
      <c r="AB162" s="651">
        <f t="shared" si="161"/>
        <v>477747633</v>
      </c>
      <c r="AC162" s="636"/>
    </row>
    <row r="163" spans="1:29" ht="16.5" thickTop="1" thickBot="1" x14ac:dyDescent="0.3">
      <c r="A163" s="644"/>
      <c r="B163" s="644"/>
      <c r="C163" s="644"/>
      <c r="D163" s="644"/>
      <c r="E163" s="645"/>
      <c r="F163" s="645"/>
      <c r="G163" s="645"/>
      <c r="H163" s="311" t="s">
        <v>807</v>
      </c>
      <c r="I163" s="648">
        <v>900000000</v>
      </c>
      <c r="J163" s="648">
        <v>599861041</v>
      </c>
      <c r="K163" s="648">
        <v>533856233</v>
      </c>
      <c r="L163" s="648">
        <v>477747633</v>
      </c>
      <c r="M163" s="697"/>
      <c r="N163" s="697"/>
      <c r="O163" s="697"/>
      <c r="P163" s="697"/>
      <c r="Q163" s="697"/>
      <c r="R163" s="697"/>
      <c r="S163" s="697"/>
      <c r="T163" s="697"/>
      <c r="U163" s="697"/>
      <c r="V163" s="697"/>
      <c r="W163" s="697"/>
      <c r="X163" s="697"/>
      <c r="Y163" s="650">
        <f t="shared" si="161"/>
        <v>900000000</v>
      </c>
      <c r="Z163" s="650">
        <f t="shared" si="161"/>
        <v>599861041</v>
      </c>
      <c r="AA163" s="650">
        <f t="shared" si="161"/>
        <v>533856233</v>
      </c>
      <c r="AB163" s="651">
        <f t="shared" si="161"/>
        <v>477747633</v>
      </c>
      <c r="AC163" s="636"/>
    </row>
    <row r="164" spans="1:29" ht="27" thickTop="1" thickBot="1" x14ac:dyDescent="0.3">
      <c r="A164" s="312"/>
      <c r="B164" s="312"/>
      <c r="C164" s="312"/>
      <c r="D164" s="312"/>
      <c r="E164" s="312"/>
      <c r="F164" s="312"/>
      <c r="G164" s="311"/>
      <c r="H164" s="698" t="s">
        <v>513</v>
      </c>
      <c r="I164" s="709">
        <f>+I165</f>
        <v>960000000</v>
      </c>
      <c r="J164" s="709">
        <f t="shared" ref="J164:X166" si="162">+J165</f>
        <v>950354720</v>
      </c>
      <c r="K164" s="709">
        <f t="shared" si="162"/>
        <v>894120472</v>
      </c>
      <c r="L164" s="709">
        <f t="shared" si="162"/>
        <v>864520472</v>
      </c>
      <c r="M164" s="709">
        <f t="shared" si="162"/>
        <v>0</v>
      </c>
      <c r="N164" s="709">
        <f t="shared" si="162"/>
        <v>0</v>
      </c>
      <c r="O164" s="709">
        <f t="shared" si="162"/>
        <v>0</v>
      </c>
      <c r="P164" s="709">
        <f t="shared" si="162"/>
        <v>0</v>
      </c>
      <c r="Q164" s="709">
        <f t="shared" si="162"/>
        <v>0</v>
      </c>
      <c r="R164" s="709">
        <f t="shared" si="162"/>
        <v>0</v>
      </c>
      <c r="S164" s="709">
        <f t="shared" si="162"/>
        <v>0</v>
      </c>
      <c r="T164" s="709">
        <f t="shared" si="162"/>
        <v>0</v>
      </c>
      <c r="U164" s="709">
        <f t="shared" si="162"/>
        <v>39224834</v>
      </c>
      <c r="V164" s="709">
        <f t="shared" si="162"/>
        <v>39071667</v>
      </c>
      <c r="W164" s="709">
        <f t="shared" si="162"/>
        <v>36373300</v>
      </c>
      <c r="X164" s="709">
        <f t="shared" si="162"/>
        <v>36373300</v>
      </c>
      <c r="Y164" s="710">
        <f>I164+M164+Q164+U164</f>
        <v>999224834</v>
      </c>
      <c r="Z164" s="710">
        <f t="shared" ref="Z164:AB164" si="163">J164+N164+R164+V164</f>
        <v>989426387</v>
      </c>
      <c r="AA164" s="710">
        <f t="shared" si="163"/>
        <v>930493772</v>
      </c>
      <c r="AB164" s="710">
        <f t="shared" si="163"/>
        <v>900893772</v>
      </c>
      <c r="AC164" s="636"/>
    </row>
    <row r="165" spans="1:29" ht="16.5" thickTop="1" thickBot="1" x14ac:dyDescent="0.3">
      <c r="A165" s="712"/>
      <c r="B165" s="712"/>
      <c r="C165" s="712"/>
      <c r="D165" s="712"/>
      <c r="E165" s="672"/>
      <c r="F165" s="672"/>
      <c r="G165" s="672"/>
      <c r="H165" s="699" t="s">
        <v>805</v>
      </c>
      <c r="I165" s="648">
        <f>+I166</f>
        <v>960000000</v>
      </c>
      <c r="J165" s="648">
        <f t="shared" si="162"/>
        <v>950354720</v>
      </c>
      <c r="K165" s="648">
        <f t="shared" si="162"/>
        <v>894120472</v>
      </c>
      <c r="L165" s="648">
        <f t="shared" si="162"/>
        <v>864520472</v>
      </c>
      <c r="M165" s="692">
        <f t="shared" si="162"/>
        <v>0</v>
      </c>
      <c r="N165" s="692">
        <f t="shared" si="162"/>
        <v>0</v>
      </c>
      <c r="O165" s="692">
        <f t="shared" si="162"/>
        <v>0</v>
      </c>
      <c r="P165" s="692">
        <f t="shared" si="162"/>
        <v>0</v>
      </c>
      <c r="Q165" s="692">
        <f t="shared" si="162"/>
        <v>0</v>
      </c>
      <c r="R165" s="692">
        <f t="shared" si="162"/>
        <v>0</v>
      </c>
      <c r="S165" s="692">
        <f t="shared" si="162"/>
        <v>0</v>
      </c>
      <c r="T165" s="692">
        <f t="shared" si="162"/>
        <v>0</v>
      </c>
      <c r="U165" s="692">
        <f t="shared" si="162"/>
        <v>39224834</v>
      </c>
      <c r="V165" s="692">
        <f t="shared" si="162"/>
        <v>39071667</v>
      </c>
      <c r="W165" s="692">
        <f t="shared" si="162"/>
        <v>36373300</v>
      </c>
      <c r="X165" s="692">
        <f t="shared" si="162"/>
        <v>36373300</v>
      </c>
      <c r="Y165" s="693">
        <f t="shared" si="161"/>
        <v>999224834</v>
      </c>
      <c r="Z165" s="693">
        <f t="shared" si="161"/>
        <v>989426387</v>
      </c>
      <c r="AA165" s="693">
        <f t="shared" si="161"/>
        <v>930493772</v>
      </c>
      <c r="AB165" s="694">
        <f t="shared" si="161"/>
        <v>900893772</v>
      </c>
      <c r="AC165" s="636"/>
    </row>
    <row r="166" spans="1:29" ht="16.5" thickTop="1" thickBot="1" x14ac:dyDescent="0.3">
      <c r="A166" s="644"/>
      <c r="B166" s="644"/>
      <c r="C166" s="646"/>
      <c r="D166" s="646"/>
      <c r="E166" s="645"/>
      <c r="F166" s="645"/>
      <c r="G166" s="644"/>
      <c r="H166" s="311" t="s">
        <v>806</v>
      </c>
      <c r="I166" s="648">
        <f>+I167</f>
        <v>960000000</v>
      </c>
      <c r="J166" s="648">
        <f t="shared" si="162"/>
        <v>950354720</v>
      </c>
      <c r="K166" s="648">
        <f t="shared" si="162"/>
        <v>894120472</v>
      </c>
      <c r="L166" s="648">
        <f t="shared" si="162"/>
        <v>864520472</v>
      </c>
      <c r="M166" s="697">
        <f t="shared" si="162"/>
        <v>0</v>
      </c>
      <c r="N166" s="697">
        <f t="shared" si="162"/>
        <v>0</v>
      </c>
      <c r="O166" s="697">
        <f t="shared" si="162"/>
        <v>0</v>
      </c>
      <c r="P166" s="697">
        <f t="shared" si="162"/>
        <v>0</v>
      </c>
      <c r="Q166" s="697">
        <f t="shared" si="162"/>
        <v>0</v>
      </c>
      <c r="R166" s="697">
        <f t="shared" si="162"/>
        <v>0</v>
      </c>
      <c r="S166" s="697">
        <f t="shared" si="162"/>
        <v>0</v>
      </c>
      <c r="T166" s="697">
        <f t="shared" si="162"/>
        <v>0</v>
      </c>
      <c r="U166" s="709">
        <v>39224834</v>
      </c>
      <c r="V166" s="709">
        <v>39071667</v>
      </c>
      <c r="W166" s="709">
        <v>36373300</v>
      </c>
      <c r="X166" s="709">
        <v>36373300</v>
      </c>
      <c r="Y166" s="650">
        <f t="shared" si="161"/>
        <v>999224834</v>
      </c>
      <c r="Z166" s="650">
        <f t="shared" si="161"/>
        <v>989426387</v>
      </c>
      <c r="AA166" s="650">
        <f t="shared" si="161"/>
        <v>930493772</v>
      </c>
      <c r="AB166" s="651">
        <f t="shared" si="161"/>
        <v>900893772</v>
      </c>
      <c r="AC166" s="636"/>
    </row>
    <row r="167" spans="1:29" ht="16.5" thickTop="1" thickBot="1" x14ac:dyDescent="0.3">
      <c r="A167" s="644"/>
      <c r="B167" s="644"/>
      <c r="C167" s="646"/>
      <c r="D167" s="646"/>
      <c r="E167" s="645"/>
      <c r="F167" s="645"/>
      <c r="G167" s="645"/>
      <c r="H167" s="311" t="s">
        <v>807</v>
      </c>
      <c r="I167" s="648">
        <v>960000000</v>
      </c>
      <c r="J167" s="648">
        <v>950354720</v>
      </c>
      <c r="K167" s="648">
        <v>894120472</v>
      </c>
      <c r="L167" s="648">
        <v>864520472</v>
      </c>
      <c r="M167" s="697"/>
      <c r="N167" s="697"/>
      <c r="O167" s="697"/>
      <c r="P167" s="697"/>
      <c r="Q167" s="697"/>
      <c r="R167" s="697"/>
      <c r="S167" s="697"/>
      <c r="T167" s="697"/>
      <c r="U167" s="709">
        <v>39224834</v>
      </c>
      <c r="V167" s="709">
        <v>39071667</v>
      </c>
      <c r="W167" s="709">
        <v>36373300</v>
      </c>
      <c r="X167" s="709">
        <v>36373300</v>
      </c>
      <c r="Y167" s="650">
        <f t="shared" ref="Y167" si="164">+I167+M167+Q167+U167</f>
        <v>999224834</v>
      </c>
      <c r="Z167" s="650">
        <f t="shared" ref="Z167" si="165">+J167+N167+R167+V167</f>
        <v>989426387</v>
      </c>
      <c r="AA167" s="650">
        <f t="shared" ref="AA167" si="166">+K167+O167+S167+W167</f>
        <v>930493772</v>
      </c>
      <c r="AB167" s="651">
        <f t="shared" ref="AB167" si="167">+L167+P167+T167+X167</f>
        <v>900893772</v>
      </c>
      <c r="AC167" s="636"/>
    </row>
    <row r="168" spans="1:29" ht="39.75" thickTop="1" thickBot="1" x14ac:dyDescent="0.3">
      <c r="A168" s="312"/>
      <c r="B168" s="312"/>
      <c r="C168" s="312"/>
      <c r="D168" s="312"/>
      <c r="E168" s="312"/>
      <c r="F168" s="312"/>
      <c r="G168" s="311"/>
      <c r="H168" s="698" t="s">
        <v>538</v>
      </c>
      <c r="I168" s="709">
        <f>+I169</f>
        <v>3699743879</v>
      </c>
      <c r="J168" s="709">
        <f t="shared" ref="J168:X178" si="168">+J169</f>
        <v>3513116913</v>
      </c>
      <c r="K168" s="709">
        <f t="shared" si="168"/>
        <v>3324844186</v>
      </c>
      <c r="L168" s="709">
        <f t="shared" si="168"/>
        <v>3234825692</v>
      </c>
      <c r="M168" s="709">
        <f t="shared" si="168"/>
        <v>0</v>
      </c>
      <c r="N168" s="709">
        <f t="shared" si="168"/>
        <v>0</v>
      </c>
      <c r="O168" s="709">
        <f t="shared" si="168"/>
        <v>0</v>
      </c>
      <c r="P168" s="709">
        <f t="shared" si="168"/>
        <v>0</v>
      </c>
      <c r="Q168" s="709">
        <f t="shared" si="168"/>
        <v>0</v>
      </c>
      <c r="R168" s="709">
        <f t="shared" si="168"/>
        <v>0</v>
      </c>
      <c r="S168" s="709">
        <f t="shared" si="168"/>
        <v>0</v>
      </c>
      <c r="T168" s="709">
        <f t="shared" si="168"/>
        <v>0</v>
      </c>
      <c r="U168" s="709">
        <f t="shared" si="168"/>
        <v>0</v>
      </c>
      <c r="V168" s="709">
        <f t="shared" si="168"/>
        <v>0</v>
      </c>
      <c r="W168" s="709">
        <f t="shared" si="168"/>
        <v>0</v>
      </c>
      <c r="X168" s="709">
        <f t="shared" si="168"/>
        <v>0</v>
      </c>
      <c r="Y168" s="710">
        <f t="shared" si="161"/>
        <v>3699743879</v>
      </c>
      <c r="Z168" s="710">
        <f t="shared" si="161"/>
        <v>3513116913</v>
      </c>
      <c r="AA168" s="710">
        <f t="shared" si="161"/>
        <v>3324844186</v>
      </c>
      <c r="AB168" s="711">
        <f t="shared" si="161"/>
        <v>3234825692</v>
      </c>
      <c r="AC168" s="636"/>
    </row>
    <row r="169" spans="1:29" ht="16.5" thickTop="1" thickBot="1" x14ac:dyDescent="0.3">
      <c r="A169" s="712"/>
      <c r="B169" s="712"/>
      <c r="C169" s="712"/>
      <c r="D169" s="712"/>
      <c r="E169" s="672"/>
      <c r="F169" s="672"/>
      <c r="G169" s="672"/>
      <c r="H169" s="699" t="s">
        <v>805</v>
      </c>
      <c r="I169" s="648">
        <f>+I170</f>
        <v>3699743879</v>
      </c>
      <c r="J169" s="692">
        <f t="shared" si="168"/>
        <v>3513116913</v>
      </c>
      <c r="K169" s="648">
        <f t="shared" si="168"/>
        <v>3324844186</v>
      </c>
      <c r="L169" s="648">
        <f t="shared" si="168"/>
        <v>3234825692</v>
      </c>
      <c r="M169" s="692">
        <f t="shared" si="168"/>
        <v>0</v>
      </c>
      <c r="N169" s="692">
        <f t="shared" si="168"/>
        <v>0</v>
      </c>
      <c r="O169" s="692">
        <f t="shared" si="168"/>
        <v>0</v>
      </c>
      <c r="P169" s="692">
        <f t="shared" si="168"/>
        <v>0</v>
      </c>
      <c r="Q169" s="692">
        <f t="shared" si="168"/>
        <v>0</v>
      </c>
      <c r="R169" s="692">
        <f t="shared" si="168"/>
        <v>0</v>
      </c>
      <c r="S169" s="692">
        <f t="shared" si="168"/>
        <v>0</v>
      </c>
      <c r="T169" s="692">
        <f t="shared" si="168"/>
        <v>0</v>
      </c>
      <c r="U169" s="692">
        <f t="shared" si="168"/>
        <v>0</v>
      </c>
      <c r="V169" s="692">
        <f t="shared" si="168"/>
        <v>0</v>
      </c>
      <c r="W169" s="692">
        <f t="shared" si="168"/>
        <v>0</v>
      </c>
      <c r="X169" s="692">
        <f t="shared" si="168"/>
        <v>0</v>
      </c>
      <c r="Y169" s="693">
        <f t="shared" si="161"/>
        <v>3699743879</v>
      </c>
      <c r="Z169" s="693">
        <f t="shared" si="161"/>
        <v>3513116913</v>
      </c>
      <c r="AA169" s="693">
        <f t="shared" si="161"/>
        <v>3324844186</v>
      </c>
      <c r="AB169" s="694">
        <f t="shared" si="161"/>
        <v>3234825692</v>
      </c>
      <c r="AC169" s="636"/>
    </row>
    <row r="170" spans="1:29" ht="16.5" thickTop="1" thickBot="1" x14ac:dyDescent="0.3">
      <c r="A170" s="644"/>
      <c r="B170" s="644"/>
      <c r="C170" s="646"/>
      <c r="D170" s="646"/>
      <c r="E170" s="645"/>
      <c r="F170" s="645"/>
      <c r="G170" s="644"/>
      <c r="H170" s="311" t="s">
        <v>806</v>
      </c>
      <c r="I170" s="648">
        <f>+I171</f>
        <v>3699743879</v>
      </c>
      <c r="J170" s="697">
        <f t="shared" si="168"/>
        <v>3513116913</v>
      </c>
      <c r="K170" s="648">
        <f t="shared" si="168"/>
        <v>3324844186</v>
      </c>
      <c r="L170" s="648">
        <f t="shared" si="168"/>
        <v>3234825692</v>
      </c>
      <c r="M170" s="697">
        <f t="shared" si="168"/>
        <v>0</v>
      </c>
      <c r="N170" s="697">
        <f t="shared" si="168"/>
        <v>0</v>
      </c>
      <c r="O170" s="697">
        <f t="shared" si="168"/>
        <v>0</v>
      </c>
      <c r="P170" s="697">
        <f t="shared" si="168"/>
        <v>0</v>
      </c>
      <c r="Q170" s="697">
        <f t="shared" si="168"/>
        <v>0</v>
      </c>
      <c r="R170" s="697">
        <f t="shared" si="168"/>
        <v>0</v>
      </c>
      <c r="S170" s="697">
        <f t="shared" si="168"/>
        <v>0</v>
      </c>
      <c r="T170" s="697">
        <f t="shared" si="168"/>
        <v>0</v>
      </c>
      <c r="U170" s="697">
        <f t="shared" si="168"/>
        <v>0</v>
      </c>
      <c r="V170" s="697">
        <f t="shared" si="168"/>
        <v>0</v>
      </c>
      <c r="W170" s="697">
        <f t="shared" si="168"/>
        <v>0</v>
      </c>
      <c r="X170" s="697">
        <f t="shared" si="168"/>
        <v>0</v>
      </c>
      <c r="Y170" s="650">
        <f t="shared" si="161"/>
        <v>3699743879</v>
      </c>
      <c r="Z170" s="650">
        <f t="shared" si="161"/>
        <v>3513116913</v>
      </c>
      <c r="AA170" s="650">
        <f t="shared" si="161"/>
        <v>3324844186</v>
      </c>
      <c r="AB170" s="651">
        <f t="shared" si="161"/>
        <v>3234825692</v>
      </c>
      <c r="AC170" s="636"/>
    </row>
    <row r="171" spans="1:29" ht="16.5" thickTop="1" thickBot="1" x14ac:dyDescent="0.3">
      <c r="A171" s="644"/>
      <c r="B171" s="644"/>
      <c r="C171" s="646"/>
      <c r="D171" s="646"/>
      <c r="E171" s="645"/>
      <c r="F171" s="645"/>
      <c r="G171" s="645"/>
      <c r="H171" s="311" t="s">
        <v>807</v>
      </c>
      <c r="I171" s="648">
        <v>3699743879</v>
      </c>
      <c r="J171" s="697">
        <v>3513116913</v>
      </c>
      <c r="K171" s="648">
        <v>3324844186</v>
      </c>
      <c r="L171" s="648">
        <v>3234825692</v>
      </c>
      <c r="M171" s="697"/>
      <c r="N171" s="697"/>
      <c r="O171" s="697"/>
      <c r="P171" s="697"/>
      <c r="Q171" s="697"/>
      <c r="R171" s="697"/>
      <c r="S171" s="697"/>
      <c r="T171" s="697"/>
      <c r="U171" s="697"/>
      <c r="V171" s="697"/>
      <c r="W171" s="697"/>
      <c r="X171" s="697"/>
      <c r="Y171" s="650">
        <f t="shared" si="161"/>
        <v>3699743879</v>
      </c>
      <c r="Z171" s="650">
        <f t="shared" si="161"/>
        <v>3513116913</v>
      </c>
      <c r="AA171" s="650">
        <f t="shared" si="161"/>
        <v>3324844186</v>
      </c>
      <c r="AB171" s="651">
        <f t="shared" si="161"/>
        <v>3234825692</v>
      </c>
      <c r="AC171" s="636"/>
    </row>
    <row r="172" spans="1:29" ht="52.5" thickTop="1" thickBot="1" x14ac:dyDescent="0.3">
      <c r="A172" s="312"/>
      <c r="B172" s="312"/>
      <c r="C172" s="312"/>
      <c r="D172" s="312"/>
      <c r="E172" s="312"/>
      <c r="F172" s="312"/>
      <c r="G172" s="311"/>
      <c r="H172" s="698" t="s">
        <v>556</v>
      </c>
      <c r="I172" s="709">
        <f>+I173</f>
        <v>500000000</v>
      </c>
      <c r="J172" s="709">
        <f t="shared" ref="J172:L172" si="169">+J173</f>
        <v>222843884</v>
      </c>
      <c r="K172" s="709">
        <f t="shared" si="169"/>
        <v>51174922</v>
      </c>
      <c r="L172" s="709">
        <f t="shared" si="169"/>
        <v>51174922</v>
      </c>
      <c r="M172" s="709">
        <f t="shared" si="168"/>
        <v>0</v>
      </c>
      <c r="N172" s="709">
        <f t="shared" si="168"/>
        <v>0</v>
      </c>
      <c r="O172" s="709">
        <f t="shared" si="168"/>
        <v>0</v>
      </c>
      <c r="P172" s="709">
        <f t="shared" si="168"/>
        <v>0</v>
      </c>
      <c r="Q172" s="709">
        <f t="shared" si="168"/>
        <v>0</v>
      </c>
      <c r="R172" s="709">
        <f t="shared" si="168"/>
        <v>0</v>
      </c>
      <c r="S172" s="709">
        <f t="shared" si="168"/>
        <v>0</v>
      </c>
      <c r="T172" s="709">
        <f t="shared" si="168"/>
        <v>0</v>
      </c>
      <c r="U172" s="709">
        <f t="shared" si="168"/>
        <v>0</v>
      </c>
      <c r="V172" s="709">
        <f t="shared" si="168"/>
        <v>0</v>
      </c>
      <c r="W172" s="709">
        <f t="shared" si="168"/>
        <v>0</v>
      </c>
      <c r="X172" s="709">
        <f t="shared" si="168"/>
        <v>0</v>
      </c>
      <c r="Y172" s="710">
        <f t="shared" si="161"/>
        <v>500000000</v>
      </c>
      <c r="Z172" s="710">
        <f t="shared" si="161"/>
        <v>222843884</v>
      </c>
      <c r="AA172" s="710">
        <f t="shared" si="161"/>
        <v>51174922</v>
      </c>
      <c r="AB172" s="711">
        <f t="shared" si="161"/>
        <v>51174922</v>
      </c>
      <c r="AC172" s="636"/>
    </row>
    <row r="173" spans="1:29" ht="16.5" thickTop="1" thickBot="1" x14ac:dyDescent="0.3">
      <c r="A173" s="712"/>
      <c r="B173" s="712"/>
      <c r="C173" s="712"/>
      <c r="D173" s="712"/>
      <c r="E173" s="672"/>
      <c r="F173" s="672"/>
      <c r="G173" s="672"/>
      <c r="H173" s="699" t="s">
        <v>805</v>
      </c>
      <c r="I173" s="648">
        <f>+I174</f>
        <v>500000000</v>
      </c>
      <c r="J173" s="648">
        <f t="shared" si="168"/>
        <v>222843884</v>
      </c>
      <c r="K173" s="648">
        <f t="shared" si="168"/>
        <v>51174922</v>
      </c>
      <c r="L173" s="648">
        <f t="shared" si="168"/>
        <v>51174922</v>
      </c>
      <c r="M173" s="692">
        <f t="shared" si="168"/>
        <v>0</v>
      </c>
      <c r="N173" s="692">
        <f t="shared" si="168"/>
        <v>0</v>
      </c>
      <c r="O173" s="692">
        <f t="shared" si="168"/>
        <v>0</v>
      </c>
      <c r="P173" s="692">
        <f t="shared" si="168"/>
        <v>0</v>
      </c>
      <c r="Q173" s="692">
        <f t="shared" si="168"/>
        <v>0</v>
      </c>
      <c r="R173" s="692">
        <f t="shared" si="168"/>
        <v>0</v>
      </c>
      <c r="S173" s="692">
        <f t="shared" si="168"/>
        <v>0</v>
      </c>
      <c r="T173" s="692">
        <f t="shared" si="168"/>
        <v>0</v>
      </c>
      <c r="U173" s="692">
        <f t="shared" si="168"/>
        <v>0</v>
      </c>
      <c r="V173" s="692">
        <f t="shared" si="168"/>
        <v>0</v>
      </c>
      <c r="W173" s="692">
        <f t="shared" si="168"/>
        <v>0</v>
      </c>
      <c r="X173" s="692">
        <f t="shared" si="168"/>
        <v>0</v>
      </c>
      <c r="Y173" s="693">
        <f t="shared" si="161"/>
        <v>500000000</v>
      </c>
      <c r="Z173" s="693">
        <f t="shared" si="161"/>
        <v>222843884</v>
      </c>
      <c r="AA173" s="693">
        <f t="shared" si="161"/>
        <v>51174922</v>
      </c>
      <c r="AB173" s="694">
        <f t="shared" si="161"/>
        <v>51174922</v>
      </c>
      <c r="AC173" s="636"/>
    </row>
    <row r="174" spans="1:29" ht="16.5" thickTop="1" thickBot="1" x14ac:dyDescent="0.3">
      <c r="A174" s="644"/>
      <c r="B174" s="644"/>
      <c r="C174" s="646"/>
      <c r="D174" s="646"/>
      <c r="E174" s="645"/>
      <c r="F174" s="645"/>
      <c r="G174" s="644"/>
      <c r="H174" s="311" t="s">
        <v>806</v>
      </c>
      <c r="I174" s="648">
        <f>+I175</f>
        <v>500000000</v>
      </c>
      <c r="J174" s="648">
        <f t="shared" si="168"/>
        <v>222843884</v>
      </c>
      <c r="K174" s="648">
        <f t="shared" si="168"/>
        <v>51174922</v>
      </c>
      <c r="L174" s="648">
        <f t="shared" si="168"/>
        <v>51174922</v>
      </c>
      <c r="M174" s="697">
        <f t="shared" si="168"/>
        <v>0</v>
      </c>
      <c r="N174" s="697">
        <f t="shared" si="168"/>
        <v>0</v>
      </c>
      <c r="O174" s="697">
        <f t="shared" si="168"/>
        <v>0</v>
      </c>
      <c r="P174" s="697">
        <f t="shared" si="168"/>
        <v>0</v>
      </c>
      <c r="Q174" s="697">
        <f t="shared" si="168"/>
        <v>0</v>
      </c>
      <c r="R174" s="697">
        <f t="shared" si="168"/>
        <v>0</v>
      </c>
      <c r="S174" s="697">
        <f t="shared" si="168"/>
        <v>0</v>
      </c>
      <c r="T174" s="697">
        <f t="shared" si="168"/>
        <v>0</v>
      </c>
      <c r="U174" s="697">
        <f t="shared" si="168"/>
        <v>0</v>
      </c>
      <c r="V174" s="697">
        <f t="shared" si="168"/>
        <v>0</v>
      </c>
      <c r="W174" s="697">
        <f t="shared" si="168"/>
        <v>0</v>
      </c>
      <c r="X174" s="697">
        <f t="shared" si="168"/>
        <v>0</v>
      </c>
      <c r="Y174" s="650">
        <f t="shared" si="161"/>
        <v>500000000</v>
      </c>
      <c r="Z174" s="650">
        <f t="shared" si="161"/>
        <v>222843884</v>
      </c>
      <c r="AA174" s="650">
        <f t="shared" si="161"/>
        <v>51174922</v>
      </c>
      <c r="AB174" s="651">
        <f t="shared" si="161"/>
        <v>51174922</v>
      </c>
      <c r="AC174" s="636"/>
    </row>
    <row r="175" spans="1:29" ht="16.5" thickTop="1" thickBot="1" x14ac:dyDescent="0.3">
      <c r="A175" s="644"/>
      <c r="B175" s="644"/>
      <c r="C175" s="646"/>
      <c r="D175" s="646"/>
      <c r="E175" s="645"/>
      <c r="F175" s="645"/>
      <c r="G175" s="645"/>
      <c r="H175" s="311" t="s">
        <v>807</v>
      </c>
      <c r="I175" s="648">
        <v>500000000</v>
      </c>
      <c r="J175" s="648">
        <v>222843884</v>
      </c>
      <c r="K175" s="648">
        <v>51174922</v>
      </c>
      <c r="L175" s="648">
        <v>51174922</v>
      </c>
      <c r="M175" s="697"/>
      <c r="N175" s="697"/>
      <c r="O175" s="697"/>
      <c r="P175" s="697"/>
      <c r="Q175" s="697"/>
      <c r="R175" s="697"/>
      <c r="S175" s="697"/>
      <c r="T175" s="697"/>
      <c r="U175" s="697"/>
      <c r="V175" s="697"/>
      <c r="W175" s="697"/>
      <c r="X175" s="697"/>
      <c r="Y175" s="650">
        <f t="shared" si="161"/>
        <v>500000000</v>
      </c>
      <c r="Z175" s="650">
        <f t="shared" si="161"/>
        <v>222843884</v>
      </c>
      <c r="AA175" s="650">
        <f t="shared" si="161"/>
        <v>51174922</v>
      </c>
      <c r="AB175" s="651">
        <f t="shared" si="161"/>
        <v>51174922</v>
      </c>
      <c r="AC175" s="636"/>
    </row>
    <row r="176" spans="1:29" ht="39.75" thickTop="1" thickBot="1" x14ac:dyDescent="0.3">
      <c r="A176" s="312"/>
      <c r="B176" s="312"/>
      <c r="C176" s="312"/>
      <c r="D176" s="312"/>
      <c r="E176" s="312"/>
      <c r="F176" s="312"/>
      <c r="G176" s="311"/>
      <c r="H176" s="698" t="s">
        <v>811</v>
      </c>
      <c r="I176" s="709">
        <f>+I177</f>
        <v>500000000</v>
      </c>
      <c r="J176" s="709">
        <f t="shared" ref="J176:L176" si="170">+J177</f>
        <v>22415920</v>
      </c>
      <c r="K176" s="709">
        <f t="shared" si="170"/>
        <v>22415920</v>
      </c>
      <c r="L176" s="709">
        <f t="shared" si="170"/>
        <v>22415920</v>
      </c>
      <c r="M176" s="709">
        <f t="shared" si="168"/>
        <v>0</v>
      </c>
      <c r="N176" s="709">
        <f t="shared" si="168"/>
        <v>0</v>
      </c>
      <c r="O176" s="709">
        <f t="shared" si="168"/>
        <v>0</v>
      </c>
      <c r="P176" s="709">
        <f t="shared" si="168"/>
        <v>0</v>
      </c>
      <c r="Q176" s="709">
        <f t="shared" si="168"/>
        <v>0</v>
      </c>
      <c r="R176" s="709">
        <f t="shared" si="168"/>
        <v>0</v>
      </c>
      <c r="S176" s="709">
        <f t="shared" si="168"/>
        <v>0</v>
      </c>
      <c r="T176" s="709">
        <f t="shared" si="168"/>
        <v>0</v>
      </c>
      <c r="U176" s="709">
        <f t="shared" si="168"/>
        <v>0</v>
      </c>
      <c r="V176" s="709">
        <f t="shared" si="168"/>
        <v>0</v>
      </c>
      <c r="W176" s="709">
        <f t="shared" si="168"/>
        <v>0</v>
      </c>
      <c r="X176" s="709">
        <f t="shared" si="168"/>
        <v>0</v>
      </c>
      <c r="Y176" s="710">
        <f t="shared" ref="Y176:AB183" si="171">+I176+M176+Q176+U176</f>
        <v>500000000</v>
      </c>
      <c r="Z176" s="710">
        <f t="shared" si="171"/>
        <v>22415920</v>
      </c>
      <c r="AA176" s="710">
        <f t="shared" si="171"/>
        <v>22415920</v>
      </c>
      <c r="AB176" s="711">
        <f t="shared" si="171"/>
        <v>22415920</v>
      </c>
      <c r="AC176" s="636"/>
    </row>
    <row r="177" spans="1:29" ht="16.5" thickTop="1" thickBot="1" x14ac:dyDescent="0.3">
      <c r="A177" s="712"/>
      <c r="B177" s="712"/>
      <c r="C177" s="712"/>
      <c r="D177" s="712"/>
      <c r="E177" s="672"/>
      <c r="F177" s="672"/>
      <c r="G177" s="672"/>
      <c r="H177" s="699" t="s">
        <v>805</v>
      </c>
      <c r="I177" s="648">
        <f>+I178</f>
        <v>500000000</v>
      </c>
      <c r="J177" s="648">
        <f t="shared" si="168"/>
        <v>22415920</v>
      </c>
      <c r="K177" s="648">
        <f t="shared" si="168"/>
        <v>22415920</v>
      </c>
      <c r="L177" s="648">
        <f t="shared" si="168"/>
        <v>22415920</v>
      </c>
      <c r="M177" s="692">
        <f t="shared" si="168"/>
        <v>0</v>
      </c>
      <c r="N177" s="692">
        <f t="shared" si="168"/>
        <v>0</v>
      </c>
      <c r="O177" s="692">
        <f t="shared" si="168"/>
        <v>0</v>
      </c>
      <c r="P177" s="692">
        <f t="shared" si="168"/>
        <v>0</v>
      </c>
      <c r="Q177" s="692">
        <f t="shared" si="168"/>
        <v>0</v>
      </c>
      <c r="R177" s="692">
        <f t="shared" si="168"/>
        <v>0</v>
      </c>
      <c r="S177" s="692">
        <f t="shared" si="168"/>
        <v>0</v>
      </c>
      <c r="T177" s="692">
        <f t="shared" si="168"/>
        <v>0</v>
      </c>
      <c r="U177" s="692">
        <f t="shared" si="168"/>
        <v>0</v>
      </c>
      <c r="V177" s="692">
        <f t="shared" si="168"/>
        <v>0</v>
      </c>
      <c r="W177" s="692">
        <f t="shared" si="168"/>
        <v>0</v>
      </c>
      <c r="X177" s="692">
        <f t="shared" si="168"/>
        <v>0</v>
      </c>
      <c r="Y177" s="693">
        <f t="shared" si="171"/>
        <v>500000000</v>
      </c>
      <c r="Z177" s="693">
        <f t="shared" si="171"/>
        <v>22415920</v>
      </c>
      <c r="AA177" s="693">
        <f t="shared" si="171"/>
        <v>22415920</v>
      </c>
      <c r="AB177" s="694">
        <f t="shared" si="171"/>
        <v>22415920</v>
      </c>
      <c r="AC177" s="636"/>
    </row>
    <row r="178" spans="1:29" ht="16.5" thickTop="1" thickBot="1" x14ac:dyDescent="0.3">
      <c r="A178" s="644"/>
      <c r="B178" s="644"/>
      <c r="C178" s="646"/>
      <c r="D178" s="646"/>
      <c r="E178" s="645"/>
      <c r="F178" s="645"/>
      <c r="G178" s="644"/>
      <c r="H178" s="311" t="s">
        <v>806</v>
      </c>
      <c r="I178" s="648">
        <f>+I179</f>
        <v>500000000</v>
      </c>
      <c r="J178" s="648">
        <f t="shared" si="168"/>
        <v>22415920</v>
      </c>
      <c r="K178" s="648">
        <f t="shared" si="168"/>
        <v>22415920</v>
      </c>
      <c r="L178" s="648">
        <f t="shared" si="168"/>
        <v>22415920</v>
      </c>
      <c r="M178" s="697">
        <f t="shared" si="168"/>
        <v>0</v>
      </c>
      <c r="N178" s="697">
        <f t="shared" si="168"/>
        <v>0</v>
      </c>
      <c r="O178" s="697">
        <f t="shared" si="168"/>
        <v>0</v>
      </c>
      <c r="P178" s="697">
        <f t="shared" si="168"/>
        <v>0</v>
      </c>
      <c r="Q178" s="697">
        <f t="shared" si="168"/>
        <v>0</v>
      </c>
      <c r="R178" s="697">
        <f t="shared" si="168"/>
        <v>0</v>
      </c>
      <c r="S178" s="697">
        <f t="shared" si="168"/>
        <v>0</v>
      </c>
      <c r="T178" s="697">
        <f t="shared" si="168"/>
        <v>0</v>
      </c>
      <c r="U178" s="697">
        <f t="shared" si="168"/>
        <v>0</v>
      </c>
      <c r="V178" s="697">
        <f t="shared" si="168"/>
        <v>0</v>
      </c>
      <c r="W178" s="697">
        <f t="shared" si="168"/>
        <v>0</v>
      </c>
      <c r="X178" s="697">
        <f t="shared" si="168"/>
        <v>0</v>
      </c>
      <c r="Y178" s="650">
        <f t="shared" si="171"/>
        <v>500000000</v>
      </c>
      <c r="Z178" s="650">
        <f t="shared" si="171"/>
        <v>22415920</v>
      </c>
      <c r="AA178" s="650">
        <f t="shared" si="171"/>
        <v>22415920</v>
      </c>
      <c r="AB178" s="651">
        <f t="shared" si="171"/>
        <v>22415920</v>
      </c>
      <c r="AC178" s="636"/>
    </row>
    <row r="179" spans="1:29" ht="16.5" thickTop="1" thickBot="1" x14ac:dyDescent="0.3">
      <c r="A179" s="644"/>
      <c r="B179" s="644"/>
      <c r="C179" s="646"/>
      <c r="D179" s="646"/>
      <c r="E179" s="645"/>
      <c r="F179" s="645"/>
      <c r="G179" s="645"/>
      <c r="H179" s="311" t="s">
        <v>807</v>
      </c>
      <c r="I179" s="648">
        <v>500000000</v>
      </c>
      <c r="J179" s="648">
        <v>22415920</v>
      </c>
      <c r="K179" s="648">
        <v>22415920</v>
      </c>
      <c r="L179" s="648">
        <v>22415920</v>
      </c>
      <c r="M179" s="697"/>
      <c r="N179" s="697"/>
      <c r="O179" s="697"/>
      <c r="P179" s="697"/>
      <c r="Q179" s="697"/>
      <c r="R179" s="697"/>
      <c r="S179" s="697"/>
      <c r="T179" s="697"/>
      <c r="U179" s="697"/>
      <c r="V179" s="697"/>
      <c r="W179" s="697"/>
      <c r="X179" s="697"/>
      <c r="Y179" s="650">
        <f t="shared" si="171"/>
        <v>500000000</v>
      </c>
      <c r="Z179" s="650">
        <f t="shared" si="171"/>
        <v>22415920</v>
      </c>
      <c r="AA179" s="650">
        <f t="shared" si="171"/>
        <v>22415920</v>
      </c>
      <c r="AB179" s="651">
        <f t="shared" si="171"/>
        <v>22415920</v>
      </c>
      <c r="AC179" s="636"/>
    </row>
    <row r="180" spans="1:29" ht="27" thickTop="1" thickBot="1" x14ac:dyDescent="0.3">
      <c r="A180" s="312"/>
      <c r="B180" s="312"/>
      <c r="C180" s="312"/>
      <c r="D180" s="312"/>
      <c r="E180" s="312"/>
      <c r="F180" s="312"/>
      <c r="G180" s="311"/>
      <c r="H180" s="698" t="s">
        <v>812</v>
      </c>
      <c r="I180" s="709">
        <f>+I181</f>
        <v>400000000</v>
      </c>
      <c r="J180" s="709">
        <f t="shared" ref="J180:X182" si="172">+J181</f>
        <v>359290394</v>
      </c>
      <c r="K180" s="709">
        <f t="shared" si="172"/>
        <v>346828019</v>
      </c>
      <c r="L180" s="709">
        <f t="shared" si="172"/>
        <v>334100657</v>
      </c>
      <c r="M180" s="709">
        <f t="shared" si="172"/>
        <v>0</v>
      </c>
      <c r="N180" s="709">
        <f t="shared" si="172"/>
        <v>0</v>
      </c>
      <c r="O180" s="709">
        <f t="shared" si="172"/>
        <v>0</v>
      </c>
      <c r="P180" s="709">
        <f t="shared" si="172"/>
        <v>0</v>
      </c>
      <c r="Q180" s="709">
        <f t="shared" si="172"/>
        <v>0</v>
      </c>
      <c r="R180" s="709">
        <f t="shared" si="172"/>
        <v>0</v>
      </c>
      <c r="S180" s="709">
        <f t="shared" si="172"/>
        <v>0</v>
      </c>
      <c r="T180" s="709">
        <f t="shared" si="172"/>
        <v>0</v>
      </c>
      <c r="U180" s="709">
        <f t="shared" si="172"/>
        <v>0</v>
      </c>
      <c r="V180" s="709">
        <f t="shared" si="172"/>
        <v>0</v>
      </c>
      <c r="W180" s="709">
        <f t="shared" si="172"/>
        <v>0</v>
      </c>
      <c r="X180" s="709">
        <f t="shared" si="172"/>
        <v>0</v>
      </c>
      <c r="Y180" s="710">
        <f>I180+M180+Q180+U180</f>
        <v>400000000</v>
      </c>
      <c r="Z180" s="710">
        <f t="shared" ref="Z180:AC180" si="173">J180+N180+R180+V180</f>
        <v>359290394</v>
      </c>
      <c r="AA180" s="710">
        <f t="shared" si="173"/>
        <v>346828019</v>
      </c>
      <c r="AB180" s="710">
        <f t="shared" si="173"/>
        <v>334100657</v>
      </c>
      <c r="AC180" s="710">
        <f t="shared" si="173"/>
        <v>400000000</v>
      </c>
    </row>
    <row r="181" spans="1:29" ht="16.5" thickTop="1" thickBot="1" x14ac:dyDescent="0.3">
      <c r="A181" s="712"/>
      <c r="B181" s="712"/>
      <c r="C181" s="712"/>
      <c r="D181" s="712"/>
      <c r="E181" s="672"/>
      <c r="F181" s="672"/>
      <c r="G181" s="672"/>
      <c r="H181" s="699" t="s">
        <v>805</v>
      </c>
      <c r="I181" s="648">
        <f>+I182</f>
        <v>400000000</v>
      </c>
      <c r="J181" s="648">
        <f t="shared" si="172"/>
        <v>359290394</v>
      </c>
      <c r="K181" s="648">
        <f t="shared" si="172"/>
        <v>346828019</v>
      </c>
      <c r="L181" s="648">
        <f t="shared" si="172"/>
        <v>334100657</v>
      </c>
      <c r="M181" s="692">
        <f t="shared" si="172"/>
        <v>0</v>
      </c>
      <c r="N181" s="692">
        <f t="shared" si="172"/>
        <v>0</v>
      </c>
      <c r="O181" s="692">
        <f t="shared" si="172"/>
        <v>0</v>
      </c>
      <c r="P181" s="692">
        <f t="shared" si="172"/>
        <v>0</v>
      </c>
      <c r="Q181" s="692">
        <f t="shared" si="172"/>
        <v>0</v>
      </c>
      <c r="R181" s="692">
        <f t="shared" si="172"/>
        <v>0</v>
      </c>
      <c r="S181" s="692">
        <f t="shared" si="172"/>
        <v>0</v>
      </c>
      <c r="T181" s="692">
        <f t="shared" si="172"/>
        <v>0</v>
      </c>
      <c r="U181" s="692">
        <f t="shared" si="172"/>
        <v>0</v>
      </c>
      <c r="V181" s="692">
        <f t="shared" si="172"/>
        <v>0</v>
      </c>
      <c r="W181" s="692">
        <f t="shared" si="172"/>
        <v>0</v>
      </c>
      <c r="X181" s="692">
        <f t="shared" si="172"/>
        <v>0</v>
      </c>
      <c r="Y181" s="693">
        <f t="shared" si="171"/>
        <v>400000000</v>
      </c>
      <c r="Z181" s="693">
        <f t="shared" si="171"/>
        <v>359290394</v>
      </c>
      <c r="AA181" s="693">
        <f t="shared" si="171"/>
        <v>346828019</v>
      </c>
      <c r="AB181" s="694">
        <f t="shared" si="171"/>
        <v>334100657</v>
      </c>
      <c r="AC181" s="636"/>
    </row>
    <row r="182" spans="1:29" ht="16.5" thickTop="1" thickBot="1" x14ac:dyDescent="0.3">
      <c r="A182" s="644"/>
      <c r="B182" s="644"/>
      <c r="C182" s="646"/>
      <c r="D182" s="646"/>
      <c r="E182" s="645"/>
      <c r="F182" s="645"/>
      <c r="G182" s="644"/>
      <c r="H182" s="311" t="s">
        <v>806</v>
      </c>
      <c r="I182" s="648">
        <f>+I183</f>
        <v>400000000</v>
      </c>
      <c r="J182" s="648">
        <f t="shared" si="172"/>
        <v>359290394</v>
      </c>
      <c r="K182" s="648">
        <f t="shared" si="172"/>
        <v>346828019</v>
      </c>
      <c r="L182" s="648">
        <f t="shared" si="172"/>
        <v>334100657</v>
      </c>
      <c r="M182" s="697">
        <f t="shared" si="172"/>
        <v>0</v>
      </c>
      <c r="N182" s="697">
        <f t="shared" si="172"/>
        <v>0</v>
      </c>
      <c r="O182" s="697">
        <f t="shared" si="172"/>
        <v>0</v>
      </c>
      <c r="P182" s="697">
        <f t="shared" si="172"/>
        <v>0</v>
      </c>
      <c r="Q182" s="697">
        <f t="shared" si="172"/>
        <v>0</v>
      </c>
      <c r="R182" s="697">
        <f t="shared" si="172"/>
        <v>0</v>
      </c>
      <c r="S182" s="697">
        <f t="shared" si="172"/>
        <v>0</v>
      </c>
      <c r="T182" s="697">
        <f t="shared" si="172"/>
        <v>0</v>
      </c>
      <c r="U182" s="697">
        <f t="shared" si="172"/>
        <v>0</v>
      </c>
      <c r="V182" s="697">
        <f t="shared" si="172"/>
        <v>0</v>
      </c>
      <c r="W182" s="697">
        <f t="shared" si="172"/>
        <v>0</v>
      </c>
      <c r="X182" s="697">
        <f t="shared" si="172"/>
        <v>0</v>
      </c>
      <c r="Y182" s="650">
        <f t="shared" si="171"/>
        <v>400000000</v>
      </c>
      <c r="Z182" s="650">
        <f t="shared" si="171"/>
        <v>359290394</v>
      </c>
      <c r="AA182" s="650">
        <f t="shared" si="171"/>
        <v>346828019</v>
      </c>
      <c r="AB182" s="651">
        <f t="shared" si="171"/>
        <v>334100657</v>
      </c>
      <c r="AC182" s="636"/>
    </row>
    <row r="183" spans="1:29" ht="16.5" thickTop="1" thickBot="1" x14ac:dyDescent="0.3">
      <c r="A183" s="644"/>
      <c r="B183" s="644"/>
      <c r="C183" s="646"/>
      <c r="D183" s="646"/>
      <c r="E183" s="645"/>
      <c r="F183" s="645"/>
      <c r="G183" s="645"/>
      <c r="H183" s="311" t="s">
        <v>807</v>
      </c>
      <c r="I183" s="648">
        <v>400000000</v>
      </c>
      <c r="J183" s="648">
        <v>359290394</v>
      </c>
      <c r="K183" s="648">
        <v>346828019</v>
      </c>
      <c r="L183" s="648">
        <v>334100657</v>
      </c>
      <c r="M183" s="697"/>
      <c r="N183" s="697"/>
      <c r="O183" s="697"/>
      <c r="P183" s="697"/>
      <c r="Q183" s="697"/>
      <c r="R183" s="697"/>
      <c r="S183" s="697"/>
      <c r="T183" s="697"/>
      <c r="U183" s="697"/>
      <c r="V183" s="697"/>
      <c r="W183" s="697"/>
      <c r="X183" s="697"/>
      <c r="Y183" s="650">
        <f t="shared" si="171"/>
        <v>400000000</v>
      </c>
      <c r="Z183" s="650">
        <f t="shared" si="171"/>
        <v>359290394</v>
      </c>
      <c r="AA183" s="650">
        <f t="shared" si="171"/>
        <v>346828019</v>
      </c>
      <c r="AB183" s="651">
        <f t="shared" si="171"/>
        <v>334100657</v>
      </c>
      <c r="AC183" s="636"/>
    </row>
    <row r="184" spans="1:29" ht="27" thickTop="1" thickBot="1" x14ac:dyDescent="0.3">
      <c r="A184" s="644"/>
      <c r="B184" s="646"/>
      <c r="C184" s="646"/>
      <c r="D184" s="646"/>
      <c r="E184" s="644"/>
      <c r="F184" s="644"/>
      <c r="G184" s="644"/>
      <c r="H184" s="314" t="s">
        <v>596</v>
      </c>
      <c r="I184" s="648">
        <f>+I185+I189</f>
        <v>467000000</v>
      </c>
      <c r="J184" s="648">
        <f t="shared" ref="J184:AB184" si="174">+J185+J189</f>
        <v>429516519</v>
      </c>
      <c r="K184" s="648">
        <f t="shared" si="174"/>
        <v>372589586</v>
      </c>
      <c r="L184" s="648">
        <f t="shared" si="174"/>
        <v>321128254</v>
      </c>
      <c r="M184" s="648">
        <f t="shared" si="174"/>
        <v>0</v>
      </c>
      <c r="N184" s="648">
        <f t="shared" si="174"/>
        <v>0</v>
      </c>
      <c r="O184" s="648">
        <f t="shared" si="174"/>
        <v>0</v>
      </c>
      <c r="P184" s="648">
        <f t="shared" si="174"/>
        <v>0</v>
      </c>
      <c r="Q184" s="648">
        <f t="shared" si="174"/>
        <v>0</v>
      </c>
      <c r="R184" s="648">
        <f t="shared" si="174"/>
        <v>0</v>
      </c>
      <c r="S184" s="648">
        <f t="shared" si="174"/>
        <v>0</v>
      </c>
      <c r="T184" s="648">
        <f t="shared" si="174"/>
        <v>0</v>
      </c>
      <c r="U184" s="648">
        <f t="shared" si="174"/>
        <v>0</v>
      </c>
      <c r="V184" s="648">
        <f t="shared" si="174"/>
        <v>0</v>
      </c>
      <c r="W184" s="648">
        <f t="shared" si="174"/>
        <v>0</v>
      </c>
      <c r="X184" s="648">
        <f t="shared" si="174"/>
        <v>0</v>
      </c>
      <c r="Y184" s="662">
        <f>+Y185+Y189</f>
        <v>467000000</v>
      </c>
      <c r="Z184" s="662">
        <f t="shared" si="174"/>
        <v>429516519</v>
      </c>
      <c r="AA184" s="662">
        <f t="shared" si="174"/>
        <v>372589586</v>
      </c>
      <c r="AB184" s="663">
        <f t="shared" si="174"/>
        <v>321128254</v>
      </c>
      <c r="AC184" s="636"/>
    </row>
    <row r="185" spans="1:29" ht="27" thickTop="1" thickBot="1" x14ac:dyDescent="0.3">
      <c r="A185" s="644"/>
      <c r="B185" s="644"/>
      <c r="C185" s="644"/>
      <c r="D185" s="644"/>
      <c r="E185" s="644"/>
      <c r="F185" s="644"/>
      <c r="G185" s="644"/>
      <c r="H185" s="698" t="s">
        <v>597</v>
      </c>
      <c r="I185" s="648">
        <f>+I186</f>
        <v>100000000</v>
      </c>
      <c r="J185" s="648">
        <f t="shared" ref="J185:X187" si="175">+J186</f>
        <v>88400880</v>
      </c>
      <c r="K185" s="648">
        <f t="shared" si="175"/>
        <v>34112880</v>
      </c>
      <c r="L185" s="648">
        <f t="shared" si="175"/>
        <v>34112880</v>
      </c>
      <c r="M185" s="648">
        <f t="shared" si="175"/>
        <v>0</v>
      </c>
      <c r="N185" s="648">
        <f t="shared" si="175"/>
        <v>0</v>
      </c>
      <c r="O185" s="648">
        <f t="shared" si="175"/>
        <v>0</v>
      </c>
      <c r="P185" s="648">
        <f t="shared" si="175"/>
        <v>0</v>
      </c>
      <c r="Q185" s="648">
        <f t="shared" si="175"/>
        <v>0</v>
      </c>
      <c r="R185" s="648">
        <f t="shared" si="175"/>
        <v>0</v>
      </c>
      <c r="S185" s="648">
        <f t="shared" si="175"/>
        <v>0</v>
      </c>
      <c r="T185" s="648">
        <f t="shared" si="175"/>
        <v>0</v>
      </c>
      <c r="U185" s="648">
        <f t="shared" si="175"/>
        <v>0</v>
      </c>
      <c r="V185" s="648">
        <f t="shared" si="175"/>
        <v>0</v>
      </c>
      <c r="W185" s="648">
        <f t="shared" si="175"/>
        <v>0</v>
      </c>
      <c r="X185" s="648">
        <f t="shared" si="175"/>
        <v>0</v>
      </c>
      <c r="Y185" s="662">
        <f>U185+Q185+M185+I185</f>
        <v>100000000</v>
      </c>
      <c r="Z185" s="662">
        <f t="shared" ref="Z185:AB185" si="176">V185+R185+N185+J185</f>
        <v>88400880</v>
      </c>
      <c r="AA185" s="662">
        <f t="shared" si="176"/>
        <v>34112880</v>
      </c>
      <c r="AB185" s="662">
        <f t="shared" si="176"/>
        <v>34112880</v>
      </c>
      <c r="AC185" s="636"/>
    </row>
    <row r="186" spans="1:29" ht="16.5" thickTop="1" thickBot="1" x14ac:dyDescent="0.3">
      <c r="A186" s="672"/>
      <c r="B186" s="672"/>
      <c r="C186" s="672"/>
      <c r="D186" s="672"/>
      <c r="E186" s="672"/>
      <c r="F186" s="672"/>
      <c r="G186" s="672"/>
      <c r="H186" s="699" t="s">
        <v>805</v>
      </c>
      <c r="I186" s="648">
        <f>+I187</f>
        <v>100000000</v>
      </c>
      <c r="J186" s="648">
        <f t="shared" si="175"/>
        <v>88400880</v>
      </c>
      <c r="K186" s="648">
        <f t="shared" si="175"/>
        <v>34112880</v>
      </c>
      <c r="L186" s="648">
        <f t="shared" si="175"/>
        <v>34112880</v>
      </c>
      <c r="M186" s="692">
        <f t="shared" si="175"/>
        <v>0</v>
      </c>
      <c r="N186" s="692">
        <f t="shared" si="175"/>
        <v>0</v>
      </c>
      <c r="O186" s="692">
        <f t="shared" si="175"/>
        <v>0</v>
      </c>
      <c r="P186" s="692">
        <f t="shared" si="175"/>
        <v>0</v>
      </c>
      <c r="Q186" s="692">
        <f t="shared" si="175"/>
        <v>0</v>
      </c>
      <c r="R186" s="692">
        <f t="shared" si="175"/>
        <v>0</v>
      </c>
      <c r="S186" s="692">
        <f t="shared" si="175"/>
        <v>0</v>
      </c>
      <c r="T186" s="692">
        <f t="shared" si="175"/>
        <v>0</v>
      </c>
      <c r="U186" s="692">
        <f t="shared" si="175"/>
        <v>0</v>
      </c>
      <c r="V186" s="692">
        <f t="shared" si="175"/>
        <v>0</v>
      </c>
      <c r="W186" s="692">
        <f t="shared" si="175"/>
        <v>0</v>
      </c>
      <c r="X186" s="692">
        <f t="shared" si="175"/>
        <v>0</v>
      </c>
      <c r="Y186" s="693">
        <f t="shared" ref="Y186:AB188" si="177">+I186+M186+Q186+U186</f>
        <v>100000000</v>
      </c>
      <c r="Z186" s="693">
        <f t="shared" si="177"/>
        <v>88400880</v>
      </c>
      <c r="AA186" s="693">
        <f t="shared" si="177"/>
        <v>34112880</v>
      </c>
      <c r="AB186" s="694">
        <f t="shared" si="177"/>
        <v>34112880</v>
      </c>
      <c r="AC186" s="636"/>
    </row>
    <row r="187" spans="1:29" ht="16.5" thickTop="1" thickBot="1" x14ac:dyDescent="0.3">
      <c r="A187" s="644"/>
      <c r="B187" s="644"/>
      <c r="C187" s="644"/>
      <c r="D187" s="644"/>
      <c r="E187" s="645"/>
      <c r="F187" s="645"/>
      <c r="G187" s="644"/>
      <c r="H187" s="311" t="s">
        <v>806</v>
      </c>
      <c r="I187" s="648">
        <f>+I188</f>
        <v>100000000</v>
      </c>
      <c r="J187" s="697">
        <f t="shared" si="175"/>
        <v>88400880</v>
      </c>
      <c r="K187" s="648">
        <f t="shared" si="175"/>
        <v>34112880</v>
      </c>
      <c r="L187" s="648">
        <f t="shared" si="175"/>
        <v>34112880</v>
      </c>
      <c r="M187" s="697">
        <f t="shared" si="175"/>
        <v>0</v>
      </c>
      <c r="N187" s="697">
        <f t="shared" si="175"/>
        <v>0</v>
      </c>
      <c r="O187" s="697">
        <f t="shared" si="175"/>
        <v>0</v>
      </c>
      <c r="P187" s="697">
        <f t="shared" si="175"/>
        <v>0</v>
      </c>
      <c r="Q187" s="697">
        <f t="shared" si="175"/>
        <v>0</v>
      </c>
      <c r="R187" s="697">
        <f t="shared" si="175"/>
        <v>0</v>
      </c>
      <c r="S187" s="697">
        <f t="shared" si="175"/>
        <v>0</v>
      </c>
      <c r="T187" s="697">
        <f t="shared" si="175"/>
        <v>0</v>
      </c>
      <c r="U187" s="697">
        <f t="shared" si="175"/>
        <v>0</v>
      </c>
      <c r="V187" s="697">
        <f t="shared" si="175"/>
        <v>0</v>
      </c>
      <c r="W187" s="697">
        <f t="shared" si="175"/>
        <v>0</v>
      </c>
      <c r="X187" s="697">
        <f t="shared" si="175"/>
        <v>0</v>
      </c>
      <c r="Y187" s="650">
        <f t="shared" si="177"/>
        <v>100000000</v>
      </c>
      <c r="Z187" s="650">
        <f t="shared" si="177"/>
        <v>88400880</v>
      </c>
      <c r="AA187" s="650">
        <f t="shared" si="177"/>
        <v>34112880</v>
      </c>
      <c r="AB187" s="651">
        <f t="shared" si="177"/>
        <v>34112880</v>
      </c>
      <c r="AC187" s="636"/>
    </row>
    <row r="188" spans="1:29" ht="16.5" thickTop="1" thickBot="1" x14ac:dyDescent="0.3">
      <c r="A188" s="644"/>
      <c r="B188" s="644"/>
      <c r="C188" s="644"/>
      <c r="D188" s="644"/>
      <c r="E188" s="645"/>
      <c r="F188" s="645"/>
      <c r="G188" s="645"/>
      <c r="H188" s="311" t="s">
        <v>807</v>
      </c>
      <c r="I188" s="648">
        <v>100000000</v>
      </c>
      <c r="J188" s="697">
        <v>88400880</v>
      </c>
      <c r="K188" s="648">
        <v>34112880</v>
      </c>
      <c r="L188" s="648">
        <v>34112880</v>
      </c>
      <c r="M188" s="697"/>
      <c r="N188" s="697"/>
      <c r="O188" s="697"/>
      <c r="P188" s="697"/>
      <c r="Q188" s="697"/>
      <c r="R188" s="697"/>
      <c r="S188" s="697"/>
      <c r="T188" s="697"/>
      <c r="U188" s="697"/>
      <c r="V188" s="697"/>
      <c r="W188" s="697"/>
      <c r="X188" s="697"/>
      <c r="Y188" s="650">
        <f t="shared" si="177"/>
        <v>100000000</v>
      </c>
      <c r="Z188" s="650">
        <f t="shared" si="177"/>
        <v>88400880</v>
      </c>
      <c r="AA188" s="650">
        <f t="shared" si="177"/>
        <v>34112880</v>
      </c>
      <c r="AB188" s="651">
        <f t="shared" si="177"/>
        <v>34112880</v>
      </c>
      <c r="AC188" s="636"/>
    </row>
    <row r="189" spans="1:29" ht="39.75" thickTop="1" thickBot="1" x14ac:dyDescent="0.3">
      <c r="A189" s="312"/>
      <c r="B189" s="312"/>
      <c r="C189" s="312"/>
      <c r="D189" s="312"/>
      <c r="E189" s="312"/>
      <c r="F189" s="312"/>
      <c r="G189" s="311"/>
      <c r="H189" s="698" t="s">
        <v>615</v>
      </c>
      <c r="I189" s="709">
        <f>+I190</f>
        <v>367000000</v>
      </c>
      <c r="J189" s="709">
        <f t="shared" ref="J189:X203" si="178">+J190</f>
        <v>341115639</v>
      </c>
      <c r="K189" s="709">
        <f t="shared" si="178"/>
        <v>338476706</v>
      </c>
      <c r="L189" s="709">
        <f t="shared" si="178"/>
        <v>287015374</v>
      </c>
      <c r="M189" s="709">
        <f t="shared" si="178"/>
        <v>0</v>
      </c>
      <c r="N189" s="709">
        <f t="shared" si="178"/>
        <v>0</v>
      </c>
      <c r="O189" s="709">
        <f t="shared" si="178"/>
        <v>0</v>
      </c>
      <c r="P189" s="709">
        <f t="shared" si="178"/>
        <v>0</v>
      </c>
      <c r="Q189" s="709">
        <f t="shared" si="178"/>
        <v>0</v>
      </c>
      <c r="R189" s="709">
        <f t="shared" si="178"/>
        <v>0</v>
      </c>
      <c r="S189" s="709">
        <f t="shared" si="178"/>
        <v>0</v>
      </c>
      <c r="T189" s="709">
        <f t="shared" si="178"/>
        <v>0</v>
      </c>
      <c r="U189" s="709">
        <f t="shared" si="178"/>
        <v>0</v>
      </c>
      <c r="V189" s="709">
        <f t="shared" si="178"/>
        <v>0</v>
      </c>
      <c r="W189" s="709">
        <f t="shared" si="178"/>
        <v>0</v>
      </c>
      <c r="X189" s="709">
        <f t="shared" si="178"/>
        <v>0</v>
      </c>
      <c r="Y189" s="710">
        <f t="shared" si="74"/>
        <v>367000000</v>
      </c>
      <c r="Z189" s="710">
        <f t="shared" si="74"/>
        <v>341115639</v>
      </c>
      <c r="AA189" s="710">
        <f t="shared" si="74"/>
        <v>338476706</v>
      </c>
      <c r="AB189" s="711">
        <f t="shared" si="74"/>
        <v>287015374</v>
      </c>
      <c r="AC189" s="636"/>
    </row>
    <row r="190" spans="1:29" ht="16.5" thickTop="1" thickBot="1" x14ac:dyDescent="0.3">
      <c r="A190" s="712"/>
      <c r="B190" s="712"/>
      <c r="C190" s="712"/>
      <c r="D190" s="712"/>
      <c r="E190" s="672"/>
      <c r="F190" s="672"/>
      <c r="G190" s="672"/>
      <c r="H190" s="699" t="s">
        <v>805</v>
      </c>
      <c r="I190" s="648">
        <f>+I191</f>
        <v>367000000</v>
      </c>
      <c r="J190" s="648">
        <f t="shared" si="178"/>
        <v>341115639</v>
      </c>
      <c r="K190" s="648">
        <f t="shared" si="178"/>
        <v>338476706</v>
      </c>
      <c r="L190" s="648">
        <f t="shared" si="178"/>
        <v>287015374</v>
      </c>
      <c r="M190" s="692">
        <f t="shared" si="178"/>
        <v>0</v>
      </c>
      <c r="N190" s="692">
        <f t="shared" si="178"/>
        <v>0</v>
      </c>
      <c r="O190" s="692">
        <f t="shared" si="178"/>
        <v>0</v>
      </c>
      <c r="P190" s="692">
        <f t="shared" si="178"/>
        <v>0</v>
      </c>
      <c r="Q190" s="692">
        <f t="shared" si="178"/>
        <v>0</v>
      </c>
      <c r="R190" s="692">
        <f t="shared" si="178"/>
        <v>0</v>
      </c>
      <c r="S190" s="692">
        <f t="shared" si="178"/>
        <v>0</v>
      </c>
      <c r="T190" s="692">
        <f t="shared" si="178"/>
        <v>0</v>
      </c>
      <c r="U190" s="692">
        <f t="shared" si="178"/>
        <v>0</v>
      </c>
      <c r="V190" s="692">
        <f t="shared" si="178"/>
        <v>0</v>
      </c>
      <c r="W190" s="692">
        <f t="shared" si="178"/>
        <v>0</v>
      </c>
      <c r="X190" s="692">
        <f t="shared" si="178"/>
        <v>0</v>
      </c>
      <c r="Y190" s="693">
        <f t="shared" si="74"/>
        <v>367000000</v>
      </c>
      <c r="Z190" s="693">
        <f t="shared" si="74"/>
        <v>341115639</v>
      </c>
      <c r="AA190" s="693">
        <f t="shared" si="74"/>
        <v>338476706</v>
      </c>
      <c r="AB190" s="694">
        <f t="shared" si="74"/>
        <v>287015374</v>
      </c>
      <c r="AC190" s="636"/>
    </row>
    <row r="191" spans="1:29" ht="16.5" thickTop="1" thickBot="1" x14ac:dyDescent="0.3">
      <c r="A191" s="644"/>
      <c r="B191" s="644"/>
      <c r="C191" s="646"/>
      <c r="D191" s="646"/>
      <c r="E191" s="645"/>
      <c r="F191" s="645"/>
      <c r="G191" s="644"/>
      <c r="H191" s="311" t="s">
        <v>806</v>
      </c>
      <c r="I191" s="648">
        <f>+I192</f>
        <v>367000000</v>
      </c>
      <c r="J191" s="648">
        <f t="shared" si="178"/>
        <v>341115639</v>
      </c>
      <c r="K191" s="648">
        <f t="shared" si="178"/>
        <v>338476706</v>
      </c>
      <c r="L191" s="648">
        <f t="shared" si="178"/>
        <v>287015374</v>
      </c>
      <c r="M191" s="697">
        <f t="shared" si="178"/>
        <v>0</v>
      </c>
      <c r="N191" s="697">
        <f t="shared" si="178"/>
        <v>0</v>
      </c>
      <c r="O191" s="697">
        <f t="shared" si="178"/>
        <v>0</v>
      </c>
      <c r="P191" s="697">
        <f t="shared" si="178"/>
        <v>0</v>
      </c>
      <c r="Q191" s="697">
        <f t="shared" si="178"/>
        <v>0</v>
      </c>
      <c r="R191" s="697">
        <f t="shared" si="178"/>
        <v>0</v>
      </c>
      <c r="S191" s="697">
        <f t="shared" si="178"/>
        <v>0</v>
      </c>
      <c r="T191" s="697">
        <f t="shared" si="178"/>
        <v>0</v>
      </c>
      <c r="U191" s="697">
        <f t="shared" si="178"/>
        <v>0</v>
      </c>
      <c r="V191" s="697">
        <f t="shared" si="178"/>
        <v>0</v>
      </c>
      <c r="W191" s="697">
        <f t="shared" si="178"/>
        <v>0</v>
      </c>
      <c r="X191" s="697">
        <f t="shared" si="178"/>
        <v>0</v>
      </c>
      <c r="Y191" s="650">
        <f t="shared" si="74"/>
        <v>367000000</v>
      </c>
      <c r="Z191" s="650">
        <f t="shared" si="74"/>
        <v>341115639</v>
      </c>
      <c r="AA191" s="650">
        <f t="shared" si="74"/>
        <v>338476706</v>
      </c>
      <c r="AB191" s="651">
        <f t="shared" si="74"/>
        <v>287015374</v>
      </c>
      <c r="AC191" s="636"/>
    </row>
    <row r="192" spans="1:29" ht="16.5" thickTop="1" thickBot="1" x14ac:dyDescent="0.3">
      <c r="A192" s="644"/>
      <c r="B192" s="644"/>
      <c r="C192" s="646"/>
      <c r="D192" s="646"/>
      <c r="E192" s="645"/>
      <c r="F192" s="645"/>
      <c r="G192" s="645"/>
      <c r="H192" s="311" t="s">
        <v>807</v>
      </c>
      <c r="I192" s="648">
        <v>367000000</v>
      </c>
      <c r="J192" s="648">
        <v>341115639</v>
      </c>
      <c r="K192" s="648">
        <v>338476706</v>
      </c>
      <c r="L192" s="648">
        <v>287015374</v>
      </c>
      <c r="M192" s="697"/>
      <c r="N192" s="697"/>
      <c r="O192" s="697"/>
      <c r="P192" s="697"/>
      <c r="Q192" s="697"/>
      <c r="R192" s="697"/>
      <c r="S192" s="697"/>
      <c r="T192" s="697"/>
      <c r="U192" s="697"/>
      <c r="V192" s="697"/>
      <c r="W192" s="697"/>
      <c r="X192" s="697"/>
      <c r="Y192" s="650">
        <f t="shared" si="74"/>
        <v>367000000</v>
      </c>
      <c r="Z192" s="650">
        <f t="shared" si="74"/>
        <v>341115639</v>
      </c>
      <c r="AA192" s="650">
        <f t="shared" si="74"/>
        <v>338476706</v>
      </c>
      <c r="AB192" s="651">
        <f t="shared" si="74"/>
        <v>287015374</v>
      </c>
      <c r="AC192" s="636"/>
    </row>
    <row r="193" spans="1:29" ht="39.75" hidden="1" thickTop="1" thickBot="1" x14ac:dyDescent="0.3">
      <c r="A193" s="312"/>
      <c r="B193" s="312"/>
      <c r="C193" s="312"/>
      <c r="D193" s="312"/>
      <c r="E193" s="312"/>
      <c r="F193" s="312"/>
      <c r="G193" s="311"/>
      <c r="H193" s="315" t="s">
        <v>813</v>
      </c>
      <c r="I193" s="709">
        <f>+I194</f>
        <v>0</v>
      </c>
      <c r="J193" s="709">
        <f t="shared" ref="J193:L193" si="179">+J194</f>
        <v>0</v>
      </c>
      <c r="K193" s="709">
        <f t="shared" si="179"/>
        <v>0</v>
      </c>
      <c r="L193" s="709">
        <f t="shared" si="179"/>
        <v>0</v>
      </c>
      <c r="M193" s="709">
        <f t="shared" si="178"/>
        <v>0</v>
      </c>
      <c r="N193" s="709">
        <f t="shared" si="178"/>
        <v>0</v>
      </c>
      <c r="O193" s="709">
        <f t="shared" si="178"/>
        <v>0</v>
      </c>
      <c r="P193" s="709">
        <f t="shared" si="178"/>
        <v>0</v>
      </c>
      <c r="Q193" s="709">
        <f t="shared" si="178"/>
        <v>0</v>
      </c>
      <c r="R193" s="709">
        <f t="shared" si="178"/>
        <v>0</v>
      </c>
      <c r="S193" s="709">
        <f t="shared" si="178"/>
        <v>0</v>
      </c>
      <c r="T193" s="709">
        <f t="shared" si="178"/>
        <v>0</v>
      </c>
      <c r="U193" s="709"/>
      <c r="V193" s="709"/>
      <c r="W193" s="709"/>
      <c r="X193" s="709"/>
      <c r="Y193" s="710"/>
      <c r="Z193" s="710"/>
      <c r="AA193" s="710"/>
      <c r="AB193" s="711"/>
      <c r="AC193" s="636"/>
    </row>
    <row r="194" spans="1:29" ht="16.5" hidden="1" thickTop="1" thickBot="1" x14ac:dyDescent="0.3">
      <c r="A194" s="712"/>
      <c r="B194" s="712"/>
      <c r="C194" s="712"/>
      <c r="D194" s="712"/>
      <c r="E194" s="672"/>
      <c r="F194" s="672"/>
      <c r="G194" s="672"/>
      <c r="H194" s="699" t="s">
        <v>805</v>
      </c>
      <c r="I194" s="648">
        <f>+I195</f>
        <v>0</v>
      </c>
      <c r="J194" s="648">
        <f t="shared" si="178"/>
        <v>0</v>
      </c>
      <c r="K194" s="648">
        <f t="shared" si="178"/>
        <v>0</v>
      </c>
      <c r="L194" s="648">
        <f t="shared" si="178"/>
        <v>0</v>
      </c>
      <c r="M194" s="692">
        <f t="shared" si="178"/>
        <v>0</v>
      </c>
      <c r="N194" s="692">
        <f t="shared" si="178"/>
        <v>0</v>
      </c>
      <c r="O194" s="692">
        <f t="shared" si="178"/>
        <v>0</v>
      </c>
      <c r="P194" s="692">
        <f t="shared" si="178"/>
        <v>0</v>
      </c>
      <c r="Q194" s="692">
        <f t="shared" si="178"/>
        <v>0</v>
      </c>
      <c r="R194" s="692">
        <f t="shared" si="178"/>
        <v>0</v>
      </c>
      <c r="S194" s="692">
        <f t="shared" si="178"/>
        <v>0</v>
      </c>
      <c r="T194" s="692">
        <f t="shared" si="178"/>
        <v>0</v>
      </c>
      <c r="U194" s="692"/>
      <c r="V194" s="692"/>
      <c r="W194" s="692"/>
      <c r="X194" s="692"/>
      <c r="Y194" s="693"/>
      <c r="Z194" s="693"/>
      <c r="AA194" s="693"/>
      <c r="AB194" s="694"/>
      <c r="AC194" s="636"/>
    </row>
    <row r="195" spans="1:29" ht="16.5" hidden="1" thickTop="1" thickBot="1" x14ac:dyDescent="0.3">
      <c r="A195" s="644"/>
      <c r="B195" s="644"/>
      <c r="C195" s="646"/>
      <c r="D195" s="646"/>
      <c r="E195" s="645"/>
      <c r="F195" s="645"/>
      <c r="G195" s="644"/>
      <c r="H195" s="311" t="s">
        <v>806</v>
      </c>
      <c r="I195" s="648">
        <f>+I196</f>
        <v>0</v>
      </c>
      <c r="J195" s="648">
        <f t="shared" si="178"/>
        <v>0</v>
      </c>
      <c r="K195" s="648">
        <f t="shared" si="178"/>
        <v>0</v>
      </c>
      <c r="L195" s="648">
        <f t="shared" si="178"/>
        <v>0</v>
      </c>
      <c r="M195" s="697">
        <f t="shared" si="178"/>
        <v>0</v>
      </c>
      <c r="N195" s="697">
        <f t="shared" si="178"/>
        <v>0</v>
      </c>
      <c r="O195" s="697">
        <f t="shared" si="178"/>
        <v>0</v>
      </c>
      <c r="P195" s="697">
        <f t="shared" si="178"/>
        <v>0</v>
      </c>
      <c r="Q195" s="697">
        <f t="shared" si="178"/>
        <v>0</v>
      </c>
      <c r="R195" s="697">
        <f t="shared" si="178"/>
        <v>0</v>
      </c>
      <c r="S195" s="697">
        <f t="shared" si="178"/>
        <v>0</v>
      </c>
      <c r="T195" s="697">
        <f t="shared" si="178"/>
        <v>0</v>
      </c>
      <c r="U195" s="697"/>
      <c r="V195" s="697"/>
      <c r="W195" s="697"/>
      <c r="X195" s="697"/>
      <c r="Y195" s="650"/>
      <c r="Z195" s="650"/>
      <c r="AA195" s="650"/>
      <c r="AB195" s="651"/>
      <c r="AC195" s="636"/>
    </row>
    <row r="196" spans="1:29" ht="16.5" hidden="1" thickTop="1" thickBot="1" x14ac:dyDescent="0.3">
      <c r="A196" s="644"/>
      <c r="B196" s="644"/>
      <c r="C196" s="646"/>
      <c r="D196" s="646"/>
      <c r="E196" s="645"/>
      <c r="F196" s="645"/>
      <c r="G196" s="645"/>
      <c r="H196" s="311" t="s">
        <v>807</v>
      </c>
      <c r="I196" s="648">
        <v>0</v>
      </c>
      <c r="J196" s="648">
        <v>0</v>
      </c>
      <c r="K196" s="648">
        <v>0</v>
      </c>
      <c r="L196" s="648">
        <v>0</v>
      </c>
      <c r="M196" s="697"/>
      <c r="N196" s="697"/>
      <c r="O196" s="697"/>
      <c r="P196" s="697"/>
      <c r="Q196" s="697"/>
      <c r="R196" s="697"/>
      <c r="S196" s="697"/>
      <c r="T196" s="697"/>
      <c r="Y196" s="650"/>
      <c r="Z196" s="650"/>
      <c r="AA196" s="650"/>
      <c r="AB196" s="651"/>
      <c r="AC196" s="636"/>
    </row>
    <row r="197" spans="1:29" ht="27" hidden="1" thickTop="1" thickBot="1" x14ac:dyDescent="0.3">
      <c r="A197" s="312"/>
      <c r="B197" s="312"/>
      <c r="C197" s="312"/>
      <c r="D197" s="312"/>
      <c r="E197" s="312"/>
      <c r="F197" s="312"/>
      <c r="G197" s="311"/>
      <c r="H197" s="315" t="s">
        <v>814</v>
      </c>
      <c r="I197" s="709">
        <f>+I198</f>
        <v>0</v>
      </c>
      <c r="J197" s="709">
        <f t="shared" ref="J197:L197" si="180">+J198</f>
        <v>0</v>
      </c>
      <c r="K197" s="709">
        <f t="shared" si="180"/>
        <v>0</v>
      </c>
      <c r="L197" s="709">
        <f t="shared" si="180"/>
        <v>0</v>
      </c>
      <c r="M197" s="709">
        <f t="shared" si="178"/>
        <v>0</v>
      </c>
      <c r="N197" s="709">
        <f t="shared" si="178"/>
        <v>0</v>
      </c>
      <c r="O197" s="709">
        <f t="shared" si="178"/>
        <v>0</v>
      </c>
      <c r="P197" s="709">
        <f t="shared" si="178"/>
        <v>0</v>
      </c>
      <c r="Q197" s="709">
        <f t="shared" si="178"/>
        <v>0</v>
      </c>
      <c r="R197" s="709">
        <f t="shared" si="178"/>
        <v>0</v>
      </c>
      <c r="S197" s="709">
        <f t="shared" si="178"/>
        <v>0</v>
      </c>
      <c r="T197" s="709">
        <f t="shared" si="178"/>
        <v>0</v>
      </c>
      <c r="U197" s="709">
        <f t="shared" si="178"/>
        <v>0</v>
      </c>
      <c r="V197" s="709">
        <f t="shared" si="178"/>
        <v>0</v>
      </c>
      <c r="W197" s="709">
        <f t="shared" si="178"/>
        <v>0</v>
      </c>
      <c r="X197" s="709">
        <f t="shared" si="178"/>
        <v>0</v>
      </c>
      <c r="Y197" s="710"/>
      <c r="Z197" s="710"/>
      <c r="AA197" s="710"/>
      <c r="AB197" s="711"/>
      <c r="AC197" s="636"/>
    </row>
    <row r="198" spans="1:29" ht="16.5" hidden="1" thickTop="1" thickBot="1" x14ac:dyDescent="0.3">
      <c r="A198" s="712"/>
      <c r="B198" s="712"/>
      <c r="C198" s="712"/>
      <c r="D198" s="712"/>
      <c r="E198" s="672"/>
      <c r="F198" s="672"/>
      <c r="G198" s="672"/>
      <c r="H198" s="699" t="s">
        <v>805</v>
      </c>
      <c r="I198" s="648">
        <f>+I199</f>
        <v>0</v>
      </c>
      <c r="J198" s="648">
        <f t="shared" si="178"/>
        <v>0</v>
      </c>
      <c r="K198" s="648">
        <f t="shared" si="178"/>
        <v>0</v>
      </c>
      <c r="L198" s="648">
        <f t="shared" si="178"/>
        <v>0</v>
      </c>
      <c r="M198" s="692">
        <f t="shared" si="178"/>
        <v>0</v>
      </c>
      <c r="N198" s="692">
        <f t="shared" si="178"/>
        <v>0</v>
      </c>
      <c r="O198" s="692">
        <f t="shared" si="178"/>
        <v>0</v>
      </c>
      <c r="P198" s="692">
        <f t="shared" si="178"/>
        <v>0</v>
      </c>
      <c r="Q198" s="692">
        <f t="shared" si="178"/>
        <v>0</v>
      </c>
      <c r="R198" s="692">
        <f t="shared" si="178"/>
        <v>0</v>
      </c>
      <c r="S198" s="692">
        <f t="shared" si="178"/>
        <v>0</v>
      </c>
      <c r="T198" s="692">
        <f t="shared" si="178"/>
        <v>0</v>
      </c>
      <c r="U198" s="692">
        <f t="shared" si="178"/>
        <v>0</v>
      </c>
      <c r="V198" s="692">
        <f t="shared" si="178"/>
        <v>0</v>
      </c>
      <c r="W198" s="692">
        <f t="shared" si="178"/>
        <v>0</v>
      </c>
      <c r="X198" s="692">
        <f t="shared" si="178"/>
        <v>0</v>
      </c>
      <c r="Y198" s="693"/>
      <c r="Z198" s="693"/>
      <c r="AA198" s="693"/>
      <c r="AB198" s="694"/>
      <c r="AC198" s="636"/>
    </row>
    <row r="199" spans="1:29" ht="16.5" hidden="1" thickTop="1" thickBot="1" x14ac:dyDescent="0.3">
      <c r="A199" s="644"/>
      <c r="B199" s="644"/>
      <c r="C199" s="646"/>
      <c r="D199" s="646"/>
      <c r="E199" s="645"/>
      <c r="F199" s="645"/>
      <c r="G199" s="644"/>
      <c r="H199" s="311" t="s">
        <v>806</v>
      </c>
      <c r="I199" s="648">
        <f>+I200</f>
        <v>0</v>
      </c>
      <c r="J199" s="648">
        <f t="shared" si="178"/>
        <v>0</v>
      </c>
      <c r="K199" s="648">
        <f t="shared" si="178"/>
        <v>0</v>
      </c>
      <c r="L199" s="648">
        <f t="shared" si="178"/>
        <v>0</v>
      </c>
      <c r="M199" s="697">
        <f t="shared" si="178"/>
        <v>0</v>
      </c>
      <c r="N199" s="697">
        <f t="shared" si="178"/>
        <v>0</v>
      </c>
      <c r="O199" s="697">
        <f t="shared" si="178"/>
        <v>0</v>
      </c>
      <c r="P199" s="697">
        <f t="shared" si="178"/>
        <v>0</v>
      </c>
      <c r="Q199" s="697">
        <f t="shared" si="178"/>
        <v>0</v>
      </c>
      <c r="R199" s="697">
        <f t="shared" si="178"/>
        <v>0</v>
      </c>
      <c r="S199" s="697">
        <f t="shared" si="178"/>
        <v>0</v>
      </c>
      <c r="T199" s="697">
        <f t="shared" si="178"/>
        <v>0</v>
      </c>
      <c r="U199" s="697"/>
      <c r="V199" s="697"/>
      <c r="W199" s="697"/>
      <c r="X199" s="697"/>
      <c r="Y199" s="650"/>
      <c r="Z199" s="650"/>
      <c r="AA199" s="650"/>
      <c r="AB199" s="651"/>
      <c r="AC199" s="636"/>
    </row>
    <row r="200" spans="1:29" ht="16.5" hidden="1" thickTop="1" thickBot="1" x14ac:dyDescent="0.3">
      <c r="A200" s="644"/>
      <c r="B200" s="644"/>
      <c r="C200" s="646"/>
      <c r="D200" s="646"/>
      <c r="E200" s="645"/>
      <c r="F200" s="645"/>
      <c r="G200" s="645"/>
      <c r="H200" s="311" t="s">
        <v>807</v>
      </c>
      <c r="I200" s="648">
        <v>0</v>
      </c>
      <c r="J200" s="648">
        <v>0</v>
      </c>
      <c r="K200" s="648">
        <v>0</v>
      </c>
      <c r="L200" s="648">
        <v>0</v>
      </c>
      <c r="M200" s="697"/>
      <c r="N200" s="697"/>
      <c r="O200" s="697"/>
      <c r="P200" s="697"/>
      <c r="Q200" s="697"/>
      <c r="R200" s="697"/>
      <c r="S200" s="697"/>
      <c r="T200" s="697"/>
      <c r="U200" s="697"/>
      <c r="V200" s="697"/>
      <c r="W200" s="697"/>
      <c r="X200" s="697"/>
      <c r="Y200" s="650"/>
      <c r="Z200" s="650"/>
      <c r="AA200" s="650"/>
      <c r="AB200" s="651"/>
      <c r="AC200" s="636"/>
    </row>
    <row r="201" spans="1:29" ht="39.75" hidden="1" thickTop="1" thickBot="1" x14ac:dyDescent="0.3">
      <c r="A201" s="312"/>
      <c r="B201" s="312"/>
      <c r="C201" s="312"/>
      <c r="D201" s="312"/>
      <c r="E201" s="312"/>
      <c r="F201" s="312"/>
      <c r="G201" s="311"/>
      <c r="H201" s="315" t="s">
        <v>815</v>
      </c>
      <c r="I201" s="709">
        <f>+I202</f>
        <v>0</v>
      </c>
      <c r="J201" s="709">
        <f t="shared" ref="J201:L201" si="181">+J202</f>
        <v>0</v>
      </c>
      <c r="K201" s="709">
        <f t="shared" si="181"/>
        <v>0</v>
      </c>
      <c r="L201" s="709">
        <f t="shared" si="181"/>
        <v>0</v>
      </c>
      <c r="M201" s="709">
        <f t="shared" si="178"/>
        <v>0</v>
      </c>
      <c r="N201" s="709">
        <f t="shared" si="178"/>
        <v>0</v>
      </c>
      <c r="O201" s="709">
        <f t="shared" si="178"/>
        <v>0</v>
      </c>
      <c r="P201" s="709">
        <f t="shared" si="178"/>
        <v>0</v>
      </c>
      <c r="Q201" s="709">
        <f t="shared" si="178"/>
        <v>0</v>
      </c>
      <c r="R201" s="709">
        <f t="shared" si="178"/>
        <v>0</v>
      </c>
      <c r="S201" s="709">
        <f t="shared" si="178"/>
        <v>0</v>
      </c>
      <c r="T201" s="709">
        <f t="shared" si="178"/>
        <v>0</v>
      </c>
      <c r="U201" s="766"/>
      <c r="V201" s="766"/>
      <c r="W201" s="766"/>
      <c r="X201" s="766"/>
      <c r="Y201" s="710"/>
      <c r="Z201" s="710"/>
      <c r="AA201" s="710"/>
      <c r="AB201" s="711"/>
      <c r="AC201" s="636"/>
    </row>
    <row r="202" spans="1:29" ht="16.5" hidden="1" thickTop="1" thickBot="1" x14ac:dyDescent="0.3">
      <c r="A202" s="712"/>
      <c r="B202" s="712"/>
      <c r="C202" s="712"/>
      <c r="D202" s="712"/>
      <c r="E202" s="672"/>
      <c r="F202" s="672"/>
      <c r="G202" s="672"/>
      <c r="H202" s="699" t="s">
        <v>805</v>
      </c>
      <c r="I202" s="648">
        <f>+I203</f>
        <v>0</v>
      </c>
      <c r="J202" s="648">
        <f t="shared" si="178"/>
        <v>0</v>
      </c>
      <c r="K202" s="648">
        <f t="shared" si="178"/>
        <v>0</v>
      </c>
      <c r="L202" s="648">
        <f t="shared" si="178"/>
        <v>0</v>
      </c>
      <c r="M202" s="692">
        <f t="shared" si="178"/>
        <v>0</v>
      </c>
      <c r="N202" s="692">
        <f t="shared" si="178"/>
        <v>0</v>
      </c>
      <c r="O202" s="692">
        <f t="shared" si="178"/>
        <v>0</v>
      </c>
      <c r="P202" s="692">
        <f t="shared" si="178"/>
        <v>0</v>
      </c>
      <c r="Q202" s="692">
        <f t="shared" si="178"/>
        <v>0</v>
      </c>
      <c r="R202" s="692">
        <f t="shared" si="178"/>
        <v>0</v>
      </c>
      <c r="S202" s="692">
        <f t="shared" si="178"/>
        <v>0</v>
      </c>
      <c r="T202" s="692">
        <f t="shared" si="178"/>
        <v>0</v>
      </c>
      <c r="U202" s="692"/>
      <c r="V202" s="692"/>
      <c r="W202" s="692"/>
      <c r="X202" s="692"/>
      <c r="Y202" s="693"/>
      <c r="Z202" s="693"/>
      <c r="AA202" s="693"/>
      <c r="AB202" s="694"/>
      <c r="AC202" s="636"/>
    </row>
    <row r="203" spans="1:29" ht="16.5" hidden="1" thickTop="1" thickBot="1" x14ac:dyDescent="0.3">
      <c r="A203" s="644"/>
      <c r="B203" s="644"/>
      <c r="C203" s="646"/>
      <c r="D203" s="646"/>
      <c r="E203" s="645"/>
      <c r="F203" s="645"/>
      <c r="G203" s="644"/>
      <c r="H203" s="311" t="s">
        <v>806</v>
      </c>
      <c r="I203" s="648">
        <f>+I204</f>
        <v>0</v>
      </c>
      <c r="J203" s="648">
        <f t="shared" si="178"/>
        <v>0</v>
      </c>
      <c r="K203" s="648">
        <f t="shared" si="178"/>
        <v>0</v>
      </c>
      <c r="L203" s="648">
        <f t="shared" si="178"/>
        <v>0</v>
      </c>
      <c r="M203" s="697">
        <f t="shared" si="178"/>
        <v>0</v>
      </c>
      <c r="N203" s="697">
        <f t="shared" si="178"/>
        <v>0</v>
      </c>
      <c r="O203" s="697">
        <f t="shared" si="178"/>
        <v>0</v>
      </c>
      <c r="P203" s="697">
        <f t="shared" si="178"/>
        <v>0</v>
      </c>
      <c r="Q203" s="697">
        <f t="shared" si="178"/>
        <v>0</v>
      </c>
      <c r="R203" s="697">
        <f t="shared" si="178"/>
        <v>0</v>
      </c>
      <c r="S203" s="697">
        <f t="shared" si="178"/>
        <v>0</v>
      </c>
      <c r="T203" s="697">
        <f t="shared" si="178"/>
        <v>0</v>
      </c>
      <c r="U203" s="767"/>
      <c r="V203" s="767"/>
      <c r="W203" s="767"/>
      <c r="X203" s="767"/>
      <c r="Y203" s="650"/>
      <c r="Z203" s="650"/>
      <c r="AA203" s="650"/>
      <c r="AB203" s="651"/>
      <c r="AC203" s="636"/>
    </row>
    <row r="204" spans="1:29" ht="16.5" hidden="1" thickTop="1" thickBot="1" x14ac:dyDescent="0.3">
      <c r="A204" s="644"/>
      <c r="B204" s="644"/>
      <c r="C204" s="646"/>
      <c r="D204" s="646"/>
      <c r="E204" s="645"/>
      <c r="F204" s="645"/>
      <c r="G204" s="645"/>
      <c r="H204" s="311" t="s">
        <v>807</v>
      </c>
      <c r="I204" s="648">
        <v>0</v>
      </c>
      <c r="J204" s="648">
        <v>0</v>
      </c>
      <c r="K204" s="648">
        <v>0</v>
      </c>
      <c r="L204" s="648">
        <v>0</v>
      </c>
      <c r="M204" s="697"/>
      <c r="N204" s="697"/>
      <c r="O204" s="697"/>
      <c r="P204" s="697"/>
      <c r="Q204" s="697"/>
      <c r="R204" s="697"/>
      <c r="S204" s="697"/>
      <c r="T204" s="697"/>
      <c r="U204" s="767"/>
      <c r="V204" s="767"/>
      <c r="W204" s="767"/>
      <c r="X204" s="767"/>
      <c r="Y204" s="650"/>
      <c r="Z204" s="650"/>
      <c r="AA204" s="650"/>
      <c r="AB204" s="651"/>
      <c r="AC204" s="636"/>
    </row>
    <row r="205" spans="1:29" ht="39.75" hidden="1" thickTop="1" thickBot="1" x14ac:dyDescent="0.3">
      <c r="A205" s="312"/>
      <c r="B205" s="312"/>
      <c r="C205" s="312"/>
      <c r="D205" s="312"/>
      <c r="E205" s="312"/>
      <c r="F205" s="312"/>
      <c r="G205" s="311"/>
      <c r="H205" s="315" t="s">
        <v>816</v>
      </c>
      <c r="I205" s="709">
        <f>+I206</f>
        <v>0</v>
      </c>
      <c r="J205" s="709">
        <f t="shared" ref="J205:T207" si="182">+J206</f>
        <v>0</v>
      </c>
      <c r="K205" s="709">
        <f t="shared" si="182"/>
        <v>0</v>
      </c>
      <c r="L205" s="709">
        <f t="shared" si="182"/>
        <v>0</v>
      </c>
      <c r="M205" s="709">
        <f t="shared" si="182"/>
        <v>0</v>
      </c>
      <c r="N205" s="709">
        <f t="shared" si="182"/>
        <v>0</v>
      </c>
      <c r="O205" s="709">
        <f t="shared" si="182"/>
        <v>0</v>
      </c>
      <c r="P205" s="709">
        <f t="shared" si="182"/>
        <v>0</v>
      </c>
      <c r="Q205" s="709">
        <f t="shared" si="182"/>
        <v>0</v>
      </c>
      <c r="R205" s="709">
        <f t="shared" si="182"/>
        <v>0</v>
      </c>
      <c r="S205" s="709">
        <f t="shared" si="182"/>
        <v>0</v>
      </c>
      <c r="T205" s="709">
        <f t="shared" si="182"/>
        <v>0</v>
      </c>
      <c r="U205" s="709"/>
      <c r="V205" s="709"/>
      <c r="W205" s="709"/>
      <c r="X205" s="709"/>
      <c r="Y205" s="710"/>
      <c r="Z205" s="714"/>
      <c r="AA205" s="714"/>
      <c r="AB205" s="715"/>
      <c r="AC205" s="636"/>
    </row>
    <row r="206" spans="1:29" ht="16.5" hidden="1" thickTop="1" thickBot="1" x14ac:dyDescent="0.3">
      <c r="A206" s="712"/>
      <c r="B206" s="712"/>
      <c r="C206" s="712"/>
      <c r="D206" s="712"/>
      <c r="E206" s="672"/>
      <c r="F206" s="672"/>
      <c r="G206" s="672"/>
      <c r="H206" s="699" t="s">
        <v>805</v>
      </c>
      <c r="I206" s="648">
        <f>+I207</f>
        <v>0</v>
      </c>
      <c r="J206" s="648">
        <f t="shared" si="182"/>
        <v>0</v>
      </c>
      <c r="K206" s="648">
        <f t="shared" si="182"/>
        <v>0</v>
      </c>
      <c r="L206" s="648">
        <f t="shared" si="182"/>
        <v>0</v>
      </c>
      <c r="M206" s="692">
        <f t="shared" si="182"/>
        <v>0</v>
      </c>
      <c r="N206" s="692">
        <f t="shared" si="182"/>
        <v>0</v>
      </c>
      <c r="O206" s="692">
        <f t="shared" si="182"/>
        <v>0</v>
      </c>
      <c r="P206" s="692">
        <f t="shared" si="182"/>
        <v>0</v>
      </c>
      <c r="Q206" s="692">
        <f t="shared" si="182"/>
        <v>0</v>
      </c>
      <c r="R206" s="692">
        <f t="shared" si="182"/>
        <v>0</v>
      </c>
      <c r="S206" s="692">
        <f t="shared" si="182"/>
        <v>0</v>
      </c>
      <c r="T206" s="692">
        <f t="shared" si="182"/>
        <v>0</v>
      </c>
      <c r="U206" s="692"/>
      <c r="V206" s="692"/>
      <c r="W206" s="692"/>
      <c r="X206" s="692"/>
      <c r="Y206" s="716"/>
      <c r="Z206" s="716"/>
      <c r="AA206" s="716"/>
      <c r="AB206" s="717"/>
      <c r="AC206" s="636"/>
    </row>
    <row r="207" spans="1:29" ht="16.5" hidden="1" thickTop="1" thickBot="1" x14ac:dyDescent="0.3">
      <c r="A207" s="644"/>
      <c r="B207" s="644"/>
      <c r="C207" s="646"/>
      <c r="D207" s="646"/>
      <c r="E207" s="645"/>
      <c r="F207" s="645"/>
      <c r="G207" s="644"/>
      <c r="H207" s="311" t="s">
        <v>806</v>
      </c>
      <c r="I207" s="648">
        <f>+I208</f>
        <v>0</v>
      </c>
      <c r="J207" s="648">
        <f t="shared" si="182"/>
        <v>0</v>
      </c>
      <c r="K207" s="648">
        <f t="shared" si="182"/>
        <v>0</v>
      </c>
      <c r="L207" s="648">
        <f t="shared" si="182"/>
        <v>0</v>
      </c>
      <c r="M207" s="697">
        <f t="shared" si="182"/>
        <v>0</v>
      </c>
      <c r="N207" s="697">
        <f t="shared" si="182"/>
        <v>0</v>
      </c>
      <c r="O207" s="697">
        <f t="shared" si="182"/>
        <v>0</v>
      </c>
      <c r="P207" s="697">
        <f t="shared" si="182"/>
        <v>0</v>
      </c>
      <c r="Q207" s="697">
        <f t="shared" si="182"/>
        <v>0</v>
      </c>
      <c r="R207" s="697">
        <f t="shared" si="182"/>
        <v>0</v>
      </c>
      <c r="S207" s="697">
        <f t="shared" si="182"/>
        <v>0</v>
      </c>
      <c r="T207" s="697">
        <f t="shared" si="182"/>
        <v>0</v>
      </c>
      <c r="U207" s="697"/>
      <c r="V207" s="697"/>
      <c r="W207" s="697"/>
      <c r="X207" s="697"/>
      <c r="Y207" s="718"/>
      <c r="Z207" s="718"/>
      <c r="AA207" s="718"/>
      <c r="AB207" s="719"/>
      <c r="AC207" s="636"/>
    </row>
    <row r="208" spans="1:29" ht="16.5" hidden="1" thickTop="1" thickBot="1" x14ac:dyDescent="0.3">
      <c r="A208" s="644"/>
      <c r="B208" s="644"/>
      <c r="C208" s="646"/>
      <c r="D208" s="646"/>
      <c r="E208" s="645"/>
      <c r="F208" s="645"/>
      <c r="G208" s="645"/>
      <c r="H208" s="311" t="s">
        <v>807</v>
      </c>
      <c r="I208" s="648">
        <v>0</v>
      </c>
      <c r="J208" s="648">
        <v>0</v>
      </c>
      <c r="K208" s="648">
        <v>0</v>
      </c>
      <c r="L208" s="648">
        <v>0</v>
      </c>
      <c r="M208" s="697"/>
      <c r="N208" s="697"/>
      <c r="O208" s="697"/>
      <c r="P208" s="697"/>
      <c r="Q208" s="697"/>
      <c r="R208" s="697"/>
      <c r="S208" s="697"/>
      <c r="T208" s="697"/>
      <c r="Y208" s="650"/>
      <c r="Z208" s="650"/>
      <c r="AA208" s="650"/>
      <c r="AB208" s="651"/>
      <c r="AC208" s="636"/>
    </row>
    <row r="209" spans="1:29" ht="16.5" hidden="1" thickTop="1" thickBot="1" x14ac:dyDescent="0.3">
      <c r="A209" s="312"/>
      <c r="B209" s="312"/>
      <c r="C209" s="312"/>
      <c r="D209" s="312"/>
      <c r="E209" s="312"/>
      <c r="F209" s="312"/>
      <c r="G209" s="311"/>
      <c r="H209" s="315" t="s">
        <v>817</v>
      </c>
      <c r="I209" s="709">
        <f>+I210</f>
        <v>0</v>
      </c>
      <c r="J209" s="709">
        <f t="shared" ref="J209:T211" si="183">+J210</f>
        <v>0</v>
      </c>
      <c r="K209" s="709">
        <f t="shared" si="183"/>
        <v>0</v>
      </c>
      <c r="L209" s="709">
        <f t="shared" si="183"/>
        <v>0</v>
      </c>
      <c r="M209" s="709">
        <f t="shared" si="183"/>
        <v>0</v>
      </c>
      <c r="N209" s="709">
        <f t="shared" si="183"/>
        <v>0</v>
      </c>
      <c r="O209" s="709">
        <f t="shared" si="183"/>
        <v>0</v>
      </c>
      <c r="P209" s="709">
        <f t="shared" si="183"/>
        <v>0</v>
      </c>
      <c r="Q209" s="709">
        <f t="shared" si="183"/>
        <v>0</v>
      </c>
      <c r="R209" s="709">
        <f t="shared" si="183"/>
        <v>0</v>
      </c>
      <c r="S209" s="709">
        <f t="shared" si="183"/>
        <v>0</v>
      </c>
      <c r="T209" s="709">
        <f t="shared" si="183"/>
        <v>0</v>
      </c>
      <c r="U209" s="709"/>
      <c r="V209" s="709"/>
      <c r="W209" s="709"/>
      <c r="X209" s="709"/>
      <c r="Y209" s="710"/>
      <c r="Z209" s="710"/>
      <c r="AA209" s="710"/>
      <c r="AB209" s="711"/>
      <c r="AC209" s="636"/>
    </row>
    <row r="210" spans="1:29" ht="16.5" hidden="1" thickTop="1" thickBot="1" x14ac:dyDescent="0.3">
      <c r="A210" s="712"/>
      <c r="B210" s="712"/>
      <c r="C210" s="712"/>
      <c r="D210" s="712"/>
      <c r="E210" s="672"/>
      <c r="F210" s="672"/>
      <c r="G210" s="672"/>
      <c r="H210" s="699" t="s">
        <v>805</v>
      </c>
      <c r="I210" s="648">
        <f>+I211</f>
        <v>0</v>
      </c>
      <c r="J210" s="648">
        <f t="shared" si="183"/>
        <v>0</v>
      </c>
      <c r="K210" s="648">
        <f t="shared" si="183"/>
        <v>0</v>
      </c>
      <c r="L210" s="648">
        <f t="shared" si="183"/>
        <v>0</v>
      </c>
      <c r="M210" s="692">
        <f t="shared" si="183"/>
        <v>0</v>
      </c>
      <c r="N210" s="692">
        <f t="shared" si="183"/>
        <v>0</v>
      </c>
      <c r="O210" s="692">
        <f t="shared" si="183"/>
        <v>0</v>
      </c>
      <c r="P210" s="692">
        <f t="shared" si="183"/>
        <v>0</v>
      </c>
      <c r="Q210" s="692">
        <f t="shared" si="183"/>
        <v>0</v>
      </c>
      <c r="R210" s="692">
        <f t="shared" si="183"/>
        <v>0</v>
      </c>
      <c r="S210" s="692">
        <f t="shared" si="183"/>
        <v>0</v>
      </c>
      <c r="T210" s="692">
        <f t="shared" si="183"/>
        <v>0</v>
      </c>
      <c r="U210" s="692"/>
      <c r="V210" s="692"/>
      <c r="W210" s="692"/>
      <c r="X210" s="692"/>
      <c r="Y210" s="693"/>
      <c r="Z210" s="693"/>
      <c r="AA210" s="693"/>
      <c r="AB210" s="694"/>
      <c r="AC210" s="636"/>
    </row>
    <row r="211" spans="1:29" ht="16.5" hidden="1" thickTop="1" thickBot="1" x14ac:dyDescent="0.3">
      <c r="A211" s="644"/>
      <c r="B211" s="644"/>
      <c r="C211" s="646"/>
      <c r="D211" s="646"/>
      <c r="E211" s="645"/>
      <c r="F211" s="645"/>
      <c r="G211" s="644"/>
      <c r="H211" s="311" t="s">
        <v>806</v>
      </c>
      <c r="I211" s="648">
        <f>+I212</f>
        <v>0</v>
      </c>
      <c r="J211" s="648">
        <f t="shared" si="183"/>
        <v>0</v>
      </c>
      <c r="K211" s="648">
        <f t="shared" si="183"/>
        <v>0</v>
      </c>
      <c r="L211" s="648">
        <f t="shared" si="183"/>
        <v>0</v>
      </c>
      <c r="M211" s="697">
        <f t="shared" si="183"/>
        <v>0</v>
      </c>
      <c r="N211" s="697">
        <f t="shared" si="183"/>
        <v>0</v>
      </c>
      <c r="O211" s="697">
        <f t="shared" si="183"/>
        <v>0</v>
      </c>
      <c r="P211" s="697">
        <f t="shared" si="183"/>
        <v>0</v>
      </c>
      <c r="Q211" s="697">
        <f t="shared" si="183"/>
        <v>0</v>
      </c>
      <c r="R211" s="697">
        <f t="shared" si="183"/>
        <v>0</v>
      </c>
      <c r="S211" s="697">
        <f t="shared" si="183"/>
        <v>0</v>
      </c>
      <c r="T211" s="697">
        <f t="shared" si="183"/>
        <v>0</v>
      </c>
      <c r="U211" s="697"/>
      <c r="V211" s="697"/>
      <c r="W211" s="697"/>
      <c r="X211" s="697"/>
      <c r="Y211" s="650"/>
      <c r="Z211" s="650"/>
      <c r="AA211" s="650"/>
      <c r="AB211" s="651"/>
      <c r="AC211" s="636"/>
    </row>
    <row r="212" spans="1:29" ht="16.5" hidden="1" thickTop="1" thickBot="1" x14ac:dyDescent="0.3">
      <c r="A212" s="644"/>
      <c r="B212" s="644"/>
      <c r="C212" s="646"/>
      <c r="D212" s="646"/>
      <c r="E212" s="645"/>
      <c r="F212" s="645"/>
      <c r="G212" s="645"/>
      <c r="H212" s="311" t="s">
        <v>807</v>
      </c>
      <c r="I212" s="648">
        <v>0</v>
      </c>
      <c r="J212" s="648">
        <v>0</v>
      </c>
      <c r="K212" s="648">
        <v>0</v>
      </c>
      <c r="L212" s="648">
        <v>0</v>
      </c>
      <c r="M212" s="697"/>
      <c r="N212" s="697"/>
      <c r="O212" s="697"/>
      <c r="P212" s="697"/>
      <c r="Q212" s="697"/>
      <c r="R212" s="697"/>
      <c r="S212" s="697"/>
      <c r="T212" s="697"/>
      <c r="Y212" s="650"/>
      <c r="Z212" s="650"/>
      <c r="AA212" s="650"/>
      <c r="AB212" s="651"/>
      <c r="AC212" s="636"/>
    </row>
    <row r="213" spans="1:29" ht="16.5" hidden="1" thickTop="1" thickBot="1" x14ac:dyDescent="0.3">
      <c r="A213" s="312"/>
      <c r="B213" s="312"/>
      <c r="C213" s="312"/>
      <c r="D213" s="312"/>
      <c r="E213" s="312"/>
      <c r="F213" s="312"/>
      <c r="G213" s="311"/>
      <c r="H213" s="315" t="s">
        <v>818</v>
      </c>
      <c r="I213" s="709">
        <f>+I214</f>
        <v>0</v>
      </c>
      <c r="J213" s="709">
        <f t="shared" ref="J213:X215" si="184">+J214</f>
        <v>0</v>
      </c>
      <c r="K213" s="709">
        <f t="shared" si="184"/>
        <v>0</v>
      </c>
      <c r="L213" s="709">
        <f t="shared" si="184"/>
        <v>0</v>
      </c>
      <c r="M213" s="709">
        <f t="shared" si="184"/>
        <v>0</v>
      </c>
      <c r="N213" s="709">
        <f t="shared" si="184"/>
        <v>0</v>
      </c>
      <c r="O213" s="709">
        <f t="shared" si="184"/>
        <v>0</v>
      </c>
      <c r="P213" s="709">
        <f t="shared" si="184"/>
        <v>0</v>
      </c>
      <c r="Q213" s="709">
        <f t="shared" si="184"/>
        <v>0</v>
      </c>
      <c r="R213" s="709">
        <f t="shared" si="184"/>
        <v>0</v>
      </c>
      <c r="S213" s="709">
        <f t="shared" si="184"/>
        <v>0</v>
      </c>
      <c r="T213" s="709">
        <f t="shared" si="184"/>
        <v>0</v>
      </c>
      <c r="U213" s="709">
        <f t="shared" si="184"/>
        <v>0</v>
      </c>
      <c r="V213" s="709">
        <f t="shared" si="184"/>
        <v>0</v>
      </c>
      <c r="W213" s="709">
        <f t="shared" si="184"/>
        <v>0</v>
      </c>
      <c r="X213" s="709">
        <f t="shared" si="184"/>
        <v>0</v>
      </c>
      <c r="Y213" s="720">
        <f t="shared" ref="Y213:AB216" si="185">+I213+M213+Q213+U213</f>
        <v>0</v>
      </c>
      <c r="Z213" s="720">
        <f t="shared" si="185"/>
        <v>0</v>
      </c>
      <c r="AA213" s="720">
        <f t="shared" si="185"/>
        <v>0</v>
      </c>
      <c r="AB213" s="313">
        <f t="shared" si="185"/>
        <v>0</v>
      </c>
      <c r="AC213" s="636"/>
    </row>
    <row r="214" spans="1:29" ht="16.5" hidden="1" thickTop="1" thickBot="1" x14ac:dyDescent="0.3">
      <c r="A214" s="712"/>
      <c r="B214" s="712"/>
      <c r="C214" s="712"/>
      <c r="D214" s="712"/>
      <c r="E214" s="672"/>
      <c r="F214" s="672"/>
      <c r="G214" s="672"/>
      <c r="H214" s="699" t="s">
        <v>805</v>
      </c>
      <c r="I214" s="648">
        <f>+I215</f>
        <v>0</v>
      </c>
      <c r="J214" s="648">
        <f t="shared" si="184"/>
        <v>0</v>
      </c>
      <c r="K214" s="648">
        <f t="shared" si="184"/>
        <v>0</v>
      </c>
      <c r="L214" s="648">
        <f t="shared" si="184"/>
        <v>0</v>
      </c>
      <c r="M214" s="692">
        <f t="shared" si="184"/>
        <v>0</v>
      </c>
      <c r="N214" s="692">
        <f t="shared" si="184"/>
        <v>0</v>
      </c>
      <c r="O214" s="692">
        <f t="shared" si="184"/>
        <v>0</v>
      </c>
      <c r="P214" s="692">
        <f t="shared" si="184"/>
        <v>0</v>
      </c>
      <c r="Q214" s="692">
        <f t="shared" si="184"/>
        <v>0</v>
      </c>
      <c r="R214" s="692">
        <f t="shared" si="184"/>
        <v>0</v>
      </c>
      <c r="S214" s="692">
        <f t="shared" si="184"/>
        <v>0</v>
      </c>
      <c r="T214" s="692">
        <f t="shared" si="184"/>
        <v>0</v>
      </c>
      <c r="U214" s="692">
        <f t="shared" si="184"/>
        <v>0</v>
      </c>
      <c r="V214" s="692">
        <f t="shared" si="184"/>
        <v>0</v>
      </c>
      <c r="W214" s="692">
        <f t="shared" si="184"/>
        <v>0</v>
      </c>
      <c r="X214" s="692">
        <f t="shared" si="184"/>
        <v>0</v>
      </c>
      <c r="Y214" s="674">
        <f t="shared" si="185"/>
        <v>0</v>
      </c>
      <c r="Z214" s="674">
        <f t="shared" si="185"/>
        <v>0</v>
      </c>
      <c r="AA214" s="674">
        <f t="shared" si="185"/>
        <v>0</v>
      </c>
      <c r="AB214" s="675">
        <f t="shared" si="185"/>
        <v>0</v>
      </c>
      <c r="AC214" s="636"/>
    </row>
    <row r="215" spans="1:29" ht="16.5" hidden="1" thickTop="1" thickBot="1" x14ac:dyDescent="0.3">
      <c r="A215" s="644"/>
      <c r="B215" s="644"/>
      <c r="C215" s="646"/>
      <c r="D215" s="646"/>
      <c r="E215" s="645"/>
      <c r="F215" s="645"/>
      <c r="G215" s="644"/>
      <c r="H215" s="311" t="s">
        <v>806</v>
      </c>
      <c r="I215" s="648">
        <f>+I216</f>
        <v>0</v>
      </c>
      <c r="J215" s="648">
        <f t="shared" si="184"/>
        <v>0</v>
      </c>
      <c r="K215" s="648">
        <f t="shared" si="184"/>
        <v>0</v>
      </c>
      <c r="L215" s="648">
        <f t="shared" si="184"/>
        <v>0</v>
      </c>
      <c r="M215" s="697">
        <f t="shared" si="184"/>
        <v>0</v>
      </c>
      <c r="N215" s="697">
        <f t="shared" si="184"/>
        <v>0</v>
      </c>
      <c r="O215" s="697">
        <f t="shared" si="184"/>
        <v>0</v>
      </c>
      <c r="P215" s="697">
        <f t="shared" si="184"/>
        <v>0</v>
      </c>
      <c r="Q215" s="697">
        <f t="shared" si="184"/>
        <v>0</v>
      </c>
      <c r="R215" s="697">
        <f t="shared" si="184"/>
        <v>0</v>
      </c>
      <c r="S215" s="697">
        <f t="shared" si="184"/>
        <v>0</v>
      </c>
      <c r="T215" s="697">
        <f t="shared" si="184"/>
        <v>0</v>
      </c>
      <c r="U215" s="697">
        <f t="shared" si="184"/>
        <v>0</v>
      </c>
      <c r="V215" s="697">
        <f t="shared" si="184"/>
        <v>0</v>
      </c>
      <c r="W215" s="697">
        <f t="shared" si="184"/>
        <v>0</v>
      </c>
      <c r="X215" s="697">
        <f t="shared" si="184"/>
        <v>0</v>
      </c>
      <c r="Y215" s="649">
        <f t="shared" si="185"/>
        <v>0</v>
      </c>
      <c r="Z215" s="649">
        <f t="shared" si="185"/>
        <v>0</v>
      </c>
      <c r="AA215" s="649">
        <f t="shared" si="185"/>
        <v>0</v>
      </c>
      <c r="AB215" s="306">
        <f t="shared" si="185"/>
        <v>0</v>
      </c>
      <c r="AC215" s="636"/>
    </row>
    <row r="216" spans="1:29" ht="16.5" hidden="1" thickTop="1" thickBot="1" x14ac:dyDescent="0.3">
      <c r="A216" s="644"/>
      <c r="B216" s="644"/>
      <c r="C216" s="646"/>
      <c r="D216" s="646"/>
      <c r="E216" s="645"/>
      <c r="F216" s="645"/>
      <c r="G216" s="645"/>
      <c r="H216" s="311" t="s">
        <v>807</v>
      </c>
      <c r="I216" s="648">
        <v>0</v>
      </c>
      <c r="J216" s="648">
        <v>0</v>
      </c>
      <c r="K216" s="648">
        <v>0</v>
      </c>
      <c r="L216" s="648">
        <v>0</v>
      </c>
      <c r="M216" s="697"/>
      <c r="N216" s="697"/>
      <c r="O216" s="697"/>
      <c r="P216" s="697"/>
      <c r="Q216" s="697"/>
      <c r="R216" s="697"/>
      <c r="S216" s="697"/>
      <c r="T216" s="697"/>
      <c r="U216" s="697">
        <v>0</v>
      </c>
      <c r="V216" s="697">
        <v>0</v>
      </c>
      <c r="W216" s="697">
        <v>0</v>
      </c>
      <c r="X216" s="697">
        <v>0</v>
      </c>
      <c r="Y216" s="649">
        <f t="shared" si="185"/>
        <v>0</v>
      </c>
      <c r="Z216" s="649">
        <f>+J216+N216+R216+V216</f>
        <v>0</v>
      </c>
      <c r="AA216" s="649">
        <f t="shared" si="185"/>
        <v>0</v>
      </c>
      <c r="AB216" s="306">
        <f t="shared" si="185"/>
        <v>0</v>
      </c>
      <c r="AC216" s="636"/>
    </row>
    <row r="217" spans="1:29" ht="39.75" hidden="1" thickTop="1" thickBot="1" x14ac:dyDescent="0.3">
      <c r="A217" s="312"/>
      <c r="B217" s="312"/>
      <c r="C217" s="312"/>
      <c r="D217" s="312"/>
      <c r="E217" s="312"/>
      <c r="F217" s="312"/>
      <c r="G217" s="311"/>
      <c r="H217" s="315" t="s">
        <v>819</v>
      </c>
      <c r="I217" s="709">
        <f>+I218</f>
        <v>0</v>
      </c>
      <c r="J217" s="709">
        <f t="shared" ref="J217:X223" si="186">+J218</f>
        <v>0</v>
      </c>
      <c r="K217" s="709">
        <f t="shared" si="186"/>
        <v>0</v>
      </c>
      <c r="L217" s="709">
        <f>+L218</f>
        <v>0</v>
      </c>
      <c r="M217" s="709">
        <f>+M218</f>
        <v>0</v>
      </c>
      <c r="N217" s="709">
        <f t="shared" si="186"/>
        <v>0</v>
      </c>
      <c r="O217" s="709">
        <f t="shared" si="186"/>
        <v>0</v>
      </c>
      <c r="P217" s="709">
        <f t="shared" si="186"/>
        <v>0</v>
      </c>
      <c r="Q217" s="709">
        <f t="shared" si="186"/>
        <v>0</v>
      </c>
      <c r="R217" s="709">
        <f t="shared" si="186"/>
        <v>0</v>
      </c>
      <c r="S217" s="709">
        <f t="shared" si="186"/>
        <v>0</v>
      </c>
      <c r="T217" s="709">
        <f t="shared" si="186"/>
        <v>0</v>
      </c>
      <c r="U217" s="709"/>
      <c r="V217" s="709"/>
      <c r="W217" s="709"/>
      <c r="X217" s="709"/>
      <c r="Y217" s="710"/>
      <c r="Z217" s="710"/>
      <c r="AA217" s="710"/>
      <c r="AB217" s="711"/>
      <c r="AC217" s="636"/>
    </row>
    <row r="218" spans="1:29" ht="16.5" hidden="1" thickTop="1" thickBot="1" x14ac:dyDescent="0.3">
      <c r="A218" s="712"/>
      <c r="B218" s="712"/>
      <c r="C218" s="712"/>
      <c r="D218" s="712"/>
      <c r="E218" s="672"/>
      <c r="F218" s="672"/>
      <c r="G218" s="672"/>
      <c r="H218" s="699" t="s">
        <v>805</v>
      </c>
      <c r="I218" s="648">
        <f>+I219</f>
        <v>0</v>
      </c>
      <c r="J218" s="648">
        <f t="shared" si="186"/>
        <v>0</v>
      </c>
      <c r="K218" s="648">
        <f t="shared" si="186"/>
        <v>0</v>
      </c>
      <c r="L218" s="648">
        <f t="shared" si="186"/>
        <v>0</v>
      </c>
      <c r="M218" s="692">
        <f>+M219</f>
        <v>0</v>
      </c>
      <c r="N218" s="692">
        <f t="shared" si="186"/>
        <v>0</v>
      </c>
      <c r="O218" s="692">
        <f t="shared" si="186"/>
        <v>0</v>
      </c>
      <c r="P218" s="692">
        <f t="shared" si="186"/>
        <v>0</v>
      </c>
      <c r="Q218" s="692">
        <f t="shared" si="186"/>
        <v>0</v>
      </c>
      <c r="R218" s="692">
        <f t="shared" si="186"/>
        <v>0</v>
      </c>
      <c r="S218" s="692">
        <f t="shared" si="186"/>
        <v>0</v>
      </c>
      <c r="T218" s="692">
        <f t="shared" si="186"/>
        <v>0</v>
      </c>
      <c r="U218" s="692"/>
      <c r="V218" s="692"/>
      <c r="W218" s="692"/>
      <c r="X218" s="692"/>
      <c r="Y218" s="693"/>
      <c r="Z218" s="693"/>
      <c r="AA218" s="693"/>
      <c r="AB218" s="694"/>
      <c r="AC218" s="636"/>
    </row>
    <row r="219" spans="1:29" ht="16.5" hidden="1" thickTop="1" thickBot="1" x14ac:dyDescent="0.3">
      <c r="A219" s="644"/>
      <c r="B219" s="644"/>
      <c r="C219" s="646"/>
      <c r="D219" s="646"/>
      <c r="E219" s="645"/>
      <c r="F219" s="645"/>
      <c r="G219" s="644"/>
      <c r="H219" s="311" t="s">
        <v>806</v>
      </c>
      <c r="I219" s="648">
        <f>+I220</f>
        <v>0</v>
      </c>
      <c r="J219" s="648">
        <f t="shared" si="186"/>
        <v>0</v>
      </c>
      <c r="K219" s="648">
        <f t="shared" si="186"/>
        <v>0</v>
      </c>
      <c r="L219" s="648">
        <f>+L220</f>
        <v>0</v>
      </c>
      <c r="M219" s="697">
        <f t="shared" si="186"/>
        <v>0</v>
      </c>
      <c r="N219" s="697">
        <f t="shared" si="186"/>
        <v>0</v>
      </c>
      <c r="O219" s="697">
        <f t="shared" si="186"/>
        <v>0</v>
      </c>
      <c r="P219" s="697">
        <f t="shared" si="186"/>
        <v>0</v>
      </c>
      <c r="Q219" s="697">
        <f t="shared" si="186"/>
        <v>0</v>
      </c>
      <c r="R219" s="697">
        <f t="shared" si="186"/>
        <v>0</v>
      </c>
      <c r="S219" s="697">
        <f t="shared" si="186"/>
        <v>0</v>
      </c>
      <c r="T219" s="697">
        <f t="shared" si="186"/>
        <v>0</v>
      </c>
      <c r="U219" s="697"/>
      <c r="V219" s="697"/>
      <c r="W219" s="697"/>
      <c r="X219" s="697"/>
      <c r="Y219" s="650"/>
      <c r="Z219" s="650"/>
      <c r="AA219" s="650"/>
      <c r="AB219" s="651"/>
      <c r="AC219" s="636"/>
    </row>
    <row r="220" spans="1:29" ht="16.5" hidden="1" thickTop="1" thickBot="1" x14ac:dyDescent="0.3">
      <c r="A220" s="644"/>
      <c r="B220" s="644"/>
      <c r="C220" s="646"/>
      <c r="D220" s="646"/>
      <c r="E220" s="645"/>
      <c r="F220" s="645"/>
      <c r="G220" s="645"/>
      <c r="H220" s="311" t="s">
        <v>807</v>
      </c>
      <c r="I220" s="648">
        <v>0</v>
      </c>
      <c r="J220" s="648">
        <v>0</v>
      </c>
      <c r="K220" s="648">
        <v>0</v>
      </c>
      <c r="L220" s="648">
        <v>0</v>
      </c>
      <c r="M220" s="697">
        <v>0</v>
      </c>
      <c r="N220" s="697">
        <v>0</v>
      </c>
      <c r="O220" s="697">
        <v>0</v>
      </c>
      <c r="P220" s="697"/>
      <c r="Q220" s="697"/>
      <c r="R220" s="697"/>
      <c r="S220" s="697"/>
      <c r="T220" s="697"/>
      <c r="Y220" s="650"/>
      <c r="Z220" s="650"/>
      <c r="AA220" s="650"/>
      <c r="AB220" s="651"/>
      <c r="AC220" s="636"/>
    </row>
    <row r="221" spans="1:29" ht="28.5" hidden="1" customHeight="1" thickTop="1" thickBot="1" x14ac:dyDescent="0.3">
      <c r="A221" s="644"/>
      <c r="B221" s="644"/>
      <c r="C221" s="646"/>
      <c r="D221" s="646"/>
      <c r="E221" s="645"/>
      <c r="F221" s="645"/>
      <c r="G221" s="645"/>
      <c r="H221" s="316" t="s">
        <v>820</v>
      </c>
      <c r="I221" s="709">
        <f>+I222</f>
        <v>0</v>
      </c>
      <c r="J221" s="709">
        <f>+J222</f>
        <v>0</v>
      </c>
      <c r="K221" s="709">
        <f t="shared" si="186"/>
        <v>0</v>
      </c>
      <c r="L221" s="709">
        <f>+L222</f>
        <v>0</v>
      </c>
      <c r="M221" s="709">
        <f>+M222</f>
        <v>0</v>
      </c>
      <c r="N221" s="709">
        <f t="shared" si="186"/>
        <v>0</v>
      </c>
      <c r="O221" s="709">
        <f t="shared" si="186"/>
        <v>0</v>
      </c>
      <c r="P221" s="709">
        <f t="shared" si="186"/>
        <v>0</v>
      </c>
      <c r="Q221" s="709">
        <f t="shared" si="186"/>
        <v>0</v>
      </c>
      <c r="R221" s="709">
        <f t="shared" si="186"/>
        <v>0</v>
      </c>
      <c r="S221" s="709">
        <f t="shared" si="186"/>
        <v>0</v>
      </c>
      <c r="T221" s="709">
        <f t="shared" si="186"/>
        <v>0</v>
      </c>
      <c r="U221" s="709">
        <f t="shared" si="186"/>
        <v>0</v>
      </c>
      <c r="V221" s="709">
        <f t="shared" si="186"/>
        <v>0</v>
      </c>
      <c r="W221" s="709">
        <f t="shared" si="186"/>
        <v>0</v>
      </c>
      <c r="X221" s="709">
        <f t="shared" si="186"/>
        <v>0</v>
      </c>
      <c r="Y221" s="710"/>
      <c r="Z221" s="710"/>
      <c r="AA221" s="710"/>
      <c r="AB221" s="711"/>
      <c r="AC221" s="636"/>
    </row>
    <row r="222" spans="1:29" ht="16.5" hidden="1" thickTop="1" thickBot="1" x14ac:dyDescent="0.3">
      <c r="A222" s="644"/>
      <c r="B222" s="644"/>
      <c r="C222" s="646"/>
      <c r="D222" s="646"/>
      <c r="E222" s="645"/>
      <c r="F222" s="645"/>
      <c r="G222" s="645"/>
      <c r="H222" s="699" t="s">
        <v>805</v>
      </c>
      <c r="I222" s="648">
        <f>+I223</f>
        <v>0</v>
      </c>
      <c r="J222" s="648">
        <f t="shared" si="186"/>
        <v>0</v>
      </c>
      <c r="K222" s="648">
        <f t="shared" si="186"/>
        <v>0</v>
      </c>
      <c r="L222" s="648">
        <f t="shared" si="186"/>
        <v>0</v>
      </c>
      <c r="M222" s="692">
        <f>+M223</f>
        <v>0</v>
      </c>
      <c r="N222" s="692">
        <f t="shared" si="186"/>
        <v>0</v>
      </c>
      <c r="O222" s="692">
        <f t="shared" si="186"/>
        <v>0</v>
      </c>
      <c r="P222" s="692">
        <f t="shared" si="186"/>
        <v>0</v>
      </c>
      <c r="Q222" s="692">
        <f t="shared" si="186"/>
        <v>0</v>
      </c>
      <c r="R222" s="692">
        <f t="shared" si="186"/>
        <v>0</v>
      </c>
      <c r="S222" s="692">
        <f t="shared" si="186"/>
        <v>0</v>
      </c>
      <c r="T222" s="692">
        <f t="shared" si="186"/>
        <v>0</v>
      </c>
      <c r="U222" s="692">
        <f t="shared" si="186"/>
        <v>0</v>
      </c>
      <c r="V222" s="692">
        <f t="shared" si="186"/>
        <v>0</v>
      </c>
      <c r="W222" s="692">
        <f t="shared" si="186"/>
        <v>0</v>
      </c>
      <c r="X222" s="692">
        <f t="shared" si="186"/>
        <v>0</v>
      </c>
      <c r="Y222" s="693"/>
      <c r="Z222" s="693"/>
      <c r="AA222" s="693"/>
      <c r="AB222" s="694"/>
      <c r="AC222" s="636"/>
    </row>
    <row r="223" spans="1:29" ht="16.5" hidden="1" thickTop="1" thickBot="1" x14ac:dyDescent="0.3">
      <c r="A223" s="644"/>
      <c r="B223" s="644"/>
      <c r="C223" s="646"/>
      <c r="D223" s="646"/>
      <c r="E223" s="645"/>
      <c r="F223" s="645"/>
      <c r="G223" s="645"/>
      <c r="H223" s="311" t="s">
        <v>806</v>
      </c>
      <c r="I223" s="648">
        <f>+I224</f>
        <v>0</v>
      </c>
      <c r="J223" s="648">
        <f t="shared" si="186"/>
        <v>0</v>
      </c>
      <c r="K223" s="648">
        <f t="shared" si="186"/>
        <v>0</v>
      </c>
      <c r="L223" s="648">
        <f t="shared" si="186"/>
        <v>0</v>
      </c>
      <c r="M223" s="697">
        <f t="shared" si="186"/>
        <v>0</v>
      </c>
      <c r="N223" s="697">
        <f t="shared" si="186"/>
        <v>0</v>
      </c>
      <c r="O223" s="697">
        <f t="shared" si="186"/>
        <v>0</v>
      </c>
      <c r="P223" s="697">
        <f t="shared" si="186"/>
        <v>0</v>
      </c>
      <c r="Q223" s="697">
        <f t="shared" si="186"/>
        <v>0</v>
      </c>
      <c r="R223" s="697">
        <f t="shared" si="186"/>
        <v>0</v>
      </c>
      <c r="S223" s="697">
        <f t="shared" si="186"/>
        <v>0</v>
      </c>
      <c r="T223" s="697">
        <f t="shared" si="186"/>
        <v>0</v>
      </c>
      <c r="U223" s="697"/>
      <c r="V223" s="697"/>
      <c r="W223" s="697"/>
      <c r="X223" s="697"/>
      <c r="Y223" s="650"/>
      <c r="Z223" s="650"/>
      <c r="AA223" s="650"/>
      <c r="AB223" s="651"/>
      <c r="AC223" s="636"/>
    </row>
    <row r="224" spans="1:29" ht="16.5" hidden="1" thickTop="1" thickBot="1" x14ac:dyDescent="0.3">
      <c r="A224" s="644"/>
      <c r="B224" s="644"/>
      <c r="C224" s="646"/>
      <c r="D224" s="646"/>
      <c r="E224" s="645"/>
      <c r="F224" s="645"/>
      <c r="G224" s="645"/>
      <c r="H224" s="311" t="s">
        <v>807</v>
      </c>
      <c r="I224" s="648">
        <v>0</v>
      </c>
      <c r="J224" s="648">
        <v>0</v>
      </c>
      <c r="K224" s="648">
        <v>0</v>
      </c>
      <c r="L224" s="648">
        <v>0</v>
      </c>
      <c r="M224" s="697"/>
      <c r="N224" s="697">
        <v>0</v>
      </c>
      <c r="O224" s="697">
        <v>0</v>
      </c>
      <c r="P224" s="697"/>
      <c r="Q224" s="697"/>
      <c r="R224" s="697"/>
      <c r="S224" s="697"/>
      <c r="T224" s="697"/>
      <c r="Y224" s="650"/>
      <c r="Z224" s="650"/>
      <c r="AA224" s="650"/>
      <c r="AB224" s="651"/>
      <c r="AC224" s="636"/>
    </row>
    <row r="225" spans="1:29" ht="16.5" thickTop="1" thickBot="1" x14ac:dyDescent="0.3">
      <c r="A225" s="721"/>
      <c r="B225" s="721"/>
      <c r="C225" s="722"/>
      <c r="D225" s="722"/>
      <c r="E225" s="722"/>
      <c r="F225" s="722"/>
      <c r="G225" s="722"/>
      <c r="H225" s="723" t="s">
        <v>821</v>
      </c>
      <c r="I225" s="724">
        <f>I4+I37+I47</f>
        <v>29603375164</v>
      </c>
      <c r="J225" s="724">
        <f t="shared" ref="J225:X225" si="187">J4+J37+J47</f>
        <v>25128788864</v>
      </c>
      <c r="K225" s="724">
        <f t="shared" si="187"/>
        <v>17018051065</v>
      </c>
      <c r="L225" s="724">
        <f>L4+L37+L47</f>
        <v>16326463511</v>
      </c>
      <c r="M225" s="725">
        <f>M4+M37+M47</f>
        <v>46480734557</v>
      </c>
      <c r="N225" s="724">
        <f t="shared" si="187"/>
        <v>46201069521</v>
      </c>
      <c r="O225" s="724">
        <f t="shared" si="187"/>
        <v>20006312242</v>
      </c>
      <c r="P225" s="724">
        <f t="shared" si="187"/>
        <v>20006312242</v>
      </c>
      <c r="Q225" s="725">
        <f t="shared" si="187"/>
        <v>190332268</v>
      </c>
      <c r="R225" s="724">
        <f t="shared" si="187"/>
        <v>165171837</v>
      </c>
      <c r="S225" s="724">
        <f t="shared" si="187"/>
        <v>165171837</v>
      </c>
      <c r="T225" s="724">
        <f t="shared" si="187"/>
        <v>165171837</v>
      </c>
      <c r="U225" s="725">
        <f>U4+U37+U47</f>
        <v>15693880576</v>
      </c>
      <c r="V225" s="724">
        <f>V4+V37+V47</f>
        <v>13981014005.459999</v>
      </c>
      <c r="W225" s="724">
        <f t="shared" si="187"/>
        <v>7902530787.6899996</v>
      </c>
      <c r="X225" s="724">
        <f t="shared" si="187"/>
        <v>7902530787.6899996</v>
      </c>
      <c r="Y225" s="724">
        <f>Y4+Y37+Y47</f>
        <v>91968322565</v>
      </c>
      <c r="Z225" s="724">
        <f t="shared" ref="Z225:AB225" si="188">Z4+Z37+Z47</f>
        <v>85476044227.459991</v>
      </c>
      <c r="AA225" s="724">
        <f t="shared" si="188"/>
        <v>45092065931.689995</v>
      </c>
      <c r="AB225" s="724">
        <f t="shared" si="188"/>
        <v>44400478377.689995</v>
      </c>
      <c r="AC225" s="636"/>
    </row>
    <row r="226" spans="1:29" ht="15.75" thickTop="1" x14ac:dyDescent="0.25"/>
    <row r="227" spans="1:29" x14ac:dyDescent="0.25">
      <c r="Y227" s="835"/>
    </row>
    <row r="228" spans="1:29" x14ac:dyDescent="0.25">
      <c r="H228" s="774"/>
      <c r="U228" s="764"/>
      <c r="V228" s="764"/>
      <c r="W228" s="764"/>
      <c r="X228" s="764"/>
      <c r="Y228" s="775"/>
    </row>
    <row r="229" spans="1:29" x14ac:dyDescent="0.25">
      <c r="H229" s="776"/>
      <c r="Y229" s="775"/>
    </row>
    <row r="230" spans="1:29" x14ac:dyDescent="0.25">
      <c r="H230" s="776"/>
    </row>
    <row r="231" spans="1:29" x14ac:dyDescent="0.25">
      <c r="H231" s="776"/>
    </row>
    <row r="232" spans="1:29" x14ac:dyDescent="0.25">
      <c r="H232" s="776"/>
      <c r="Y232" s="775"/>
    </row>
    <row r="233" spans="1:29" x14ac:dyDescent="0.25">
      <c r="H233" s="776"/>
      <c r="Y233" s="775"/>
    </row>
    <row r="234" spans="1:29" x14ac:dyDescent="0.25">
      <c r="U234" s="764"/>
      <c r="V234" s="764"/>
      <c r="W234" s="764"/>
      <c r="X234" s="764"/>
      <c r="Y234" s="775"/>
    </row>
    <row r="240" spans="1:29" x14ac:dyDescent="0.25">
      <c r="Y240" s="764"/>
    </row>
  </sheetData>
  <mergeCells count="13">
    <mergeCell ref="Y2:AB2"/>
    <mergeCell ref="G2:G3"/>
    <mergeCell ref="H2:H3"/>
    <mergeCell ref="I2:L2"/>
    <mergeCell ref="M2:P2"/>
    <mergeCell ref="Q2:T2"/>
    <mergeCell ref="U2:X2"/>
    <mergeCell ref="F2:F3"/>
    <mergeCell ref="A2:A3"/>
    <mergeCell ref="B2:B3"/>
    <mergeCell ref="C2:C3"/>
    <mergeCell ref="D2:D3"/>
    <mergeCell ref="E2:E3"/>
  </mergeCells>
  <pageMargins left="0.70866141732283472" right="0.70866141732283472" top="0.74803149606299213" bottom="0.74803149606299213" header="0.31496062992125984" footer="0.31496062992125984"/>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045"/>
  <sheetViews>
    <sheetView topLeftCell="K1" workbookViewId="0">
      <pane xSplit="1" ySplit="6" topLeftCell="O7" activePane="bottomRight" state="frozen"/>
      <selection activeCell="K1" sqref="K1"/>
      <selection pane="topRight" activeCell="L1" sqref="L1"/>
      <selection pane="bottomLeft" activeCell="K7" sqref="K7"/>
      <selection pane="bottomRight" activeCell="S7" sqref="P7:S7"/>
    </sheetView>
  </sheetViews>
  <sheetFormatPr baseColWidth="10" defaultColWidth="11.42578125" defaultRowHeight="15" x14ac:dyDescent="0.25"/>
  <cols>
    <col min="1" max="1" width="10" hidden="1" customWidth="1"/>
    <col min="2" max="2" width="14.7109375" hidden="1" customWidth="1"/>
    <col min="3" max="3" width="14.140625" hidden="1" customWidth="1"/>
    <col min="4" max="4" width="16.140625" hidden="1" customWidth="1"/>
    <col min="5" max="10" width="0" hidden="1" customWidth="1"/>
    <col min="11" max="11" width="92.5703125" customWidth="1"/>
    <col min="12" max="12" width="19.85546875" bestFit="1" customWidth="1"/>
    <col min="13" max="13" width="19.28515625" bestFit="1" customWidth="1"/>
    <col min="14" max="14" width="17.5703125" bestFit="1" customWidth="1"/>
    <col min="15" max="15" width="19.28515625" bestFit="1" customWidth="1"/>
    <col min="16" max="16" width="24.140625" bestFit="1" customWidth="1"/>
    <col min="17" max="17" width="19.7109375" bestFit="1" customWidth="1"/>
    <col min="18" max="18" width="18" bestFit="1" customWidth="1"/>
    <col min="19" max="19" width="17.28515625" bestFit="1" customWidth="1"/>
    <col min="20" max="20" width="18.85546875" customWidth="1"/>
    <col min="21" max="21" width="19.28515625" bestFit="1" customWidth="1"/>
    <col min="22" max="22" width="14" customWidth="1"/>
    <col min="23" max="23" width="26.85546875" customWidth="1"/>
    <col min="24" max="24" width="29.140625" customWidth="1"/>
    <col min="25" max="25" width="36.140625" customWidth="1"/>
  </cols>
  <sheetData>
    <row r="1" spans="1:25" ht="3" customHeight="1" thickBot="1" x14ac:dyDescent="0.3">
      <c r="A1" s="901"/>
      <c r="B1" s="902"/>
      <c r="C1" s="902"/>
      <c r="D1" s="902"/>
      <c r="E1" s="902"/>
      <c r="F1" s="903"/>
      <c r="G1" s="903"/>
      <c r="H1" s="903"/>
      <c r="I1" s="902"/>
      <c r="J1" s="902"/>
      <c r="K1" s="902"/>
      <c r="L1" s="902"/>
      <c r="M1" s="902"/>
      <c r="N1" s="902"/>
      <c r="O1" s="902"/>
      <c r="P1" s="902"/>
      <c r="Q1" s="902"/>
      <c r="R1" s="902"/>
      <c r="S1" s="902"/>
      <c r="T1" s="902"/>
      <c r="U1" s="902"/>
      <c r="V1" s="902"/>
      <c r="W1" s="904"/>
    </row>
    <row r="2" spans="1:25" ht="26.25" customHeight="1" x14ac:dyDescent="0.25">
      <c r="A2" s="905" t="s">
        <v>822</v>
      </c>
      <c r="B2" s="906"/>
      <c r="C2" s="906"/>
      <c r="D2" s="906"/>
      <c r="E2" s="906"/>
      <c r="F2" s="907"/>
      <c r="G2" s="907"/>
      <c r="H2" s="907"/>
      <c r="I2" s="906"/>
      <c r="J2" s="906"/>
      <c r="K2" s="906"/>
      <c r="L2" s="906"/>
      <c r="M2" s="906"/>
      <c r="N2" s="906"/>
      <c r="O2" s="906"/>
      <c r="P2" s="906"/>
      <c r="Q2" s="906"/>
      <c r="R2" s="906"/>
      <c r="S2" s="906"/>
      <c r="T2" s="906"/>
      <c r="U2" s="906"/>
      <c r="V2" s="906"/>
      <c r="W2" s="908"/>
    </row>
    <row r="3" spans="1:25" ht="3" customHeight="1" x14ac:dyDescent="0.25">
      <c r="A3" s="909" t="s">
        <v>823</v>
      </c>
      <c r="B3" s="910"/>
      <c r="C3" s="910"/>
      <c r="D3" s="910"/>
      <c r="E3" s="910"/>
      <c r="F3" s="911"/>
      <c r="G3" s="911"/>
      <c r="H3" s="911"/>
      <c r="I3" s="910"/>
      <c r="J3" s="910"/>
      <c r="K3" s="910"/>
      <c r="L3" s="910"/>
      <c r="M3" s="910"/>
      <c r="N3" s="910"/>
      <c r="O3" s="910"/>
      <c r="P3" s="910"/>
      <c r="Q3" s="910"/>
      <c r="R3" s="910"/>
      <c r="S3" s="910"/>
      <c r="T3" s="910"/>
      <c r="U3" s="910"/>
      <c r="V3" s="910"/>
      <c r="W3" s="912"/>
    </row>
    <row r="4" spans="1:25" ht="26.25" customHeight="1" thickBot="1" x14ac:dyDescent="0.3">
      <c r="A4" s="913" t="s">
        <v>824</v>
      </c>
      <c r="B4" s="914"/>
      <c r="C4" s="914"/>
      <c r="D4" s="914"/>
      <c r="E4" s="914"/>
      <c r="F4" s="915"/>
      <c r="G4" s="915"/>
      <c r="H4" s="915"/>
      <c r="I4" s="914"/>
      <c r="J4" s="914"/>
      <c r="K4" s="914"/>
      <c r="L4" s="914"/>
      <c r="M4" s="914"/>
      <c r="N4" s="914"/>
      <c r="O4" s="914"/>
      <c r="P4" s="914"/>
      <c r="Q4" s="914"/>
      <c r="R4" s="914"/>
      <c r="S4" s="914"/>
      <c r="T4" s="914"/>
      <c r="U4" s="914"/>
      <c r="V4" s="914"/>
      <c r="W4" s="916"/>
    </row>
    <row r="5" spans="1:25" ht="36" customHeight="1" thickTop="1" thickBot="1" x14ac:dyDescent="0.3">
      <c r="A5" s="917" t="s">
        <v>825</v>
      </c>
      <c r="B5" s="918"/>
      <c r="C5" s="918"/>
      <c r="D5" s="918"/>
      <c r="E5" s="918"/>
      <c r="F5" s="918"/>
      <c r="G5" s="918"/>
      <c r="H5" s="918"/>
      <c r="I5" s="919"/>
      <c r="J5" s="768"/>
      <c r="K5" s="895" t="s">
        <v>826</v>
      </c>
      <c r="L5" s="895" t="s">
        <v>827</v>
      </c>
      <c r="M5" s="920" t="s">
        <v>828</v>
      </c>
      <c r="N5" s="920"/>
      <c r="O5" s="895" t="s">
        <v>829</v>
      </c>
      <c r="P5" s="921" t="s">
        <v>830</v>
      </c>
      <c r="Q5" s="922"/>
      <c r="R5" s="922"/>
      <c r="S5" s="923"/>
      <c r="T5" s="894" t="s">
        <v>831</v>
      </c>
      <c r="U5" s="895" t="s">
        <v>832</v>
      </c>
      <c r="V5" s="894" t="s">
        <v>833</v>
      </c>
      <c r="W5" s="895" t="s">
        <v>834</v>
      </c>
      <c r="X5" s="897" t="s">
        <v>835</v>
      </c>
      <c r="Y5" s="899" t="s">
        <v>836</v>
      </c>
    </row>
    <row r="6" spans="1:25" s="321" customFormat="1" ht="35.25" thickTop="1" thickBot="1" x14ac:dyDescent="0.3">
      <c r="A6" s="735" t="s">
        <v>741</v>
      </c>
      <c r="B6" s="735" t="s">
        <v>742</v>
      </c>
      <c r="C6" s="736" t="s">
        <v>743</v>
      </c>
      <c r="D6" s="735" t="s">
        <v>744</v>
      </c>
      <c r="E6" s="735" t="s">
        <v>745</v>
      </c>
      <c r="F6" s="735" t="s">
        <v>746</v>
      </c>
      <c r="G6" s="735" t="s">
        <v>747</v>
      </c>
      <c r="H6" s="317" t="s">
        <v>837</v>
      </c>
      <c r="I6" s="318" t="s">
        <v>838</v>
      </c>
      <c r="J6" s="318"/>
      <c r="K6" s="896"/>
      <c r="L6" s="896"/>
      <c r="M6" s="769" t="s">
        <v>839</v>
      </c>
      <c r="N6" s="319" t="s">
        <v>840</v>
      </c>
      <c r="O6" s="896"/>
      <c r="P6" s="320" t="s">
        <v>841</v>
      </c>
      <c r="Q6" s="769" t="s">
        <v>842</v>
      </c>
      <c r="R6" s="769" t="s">
        <v>843</v>
      </c>
      <c r="S6" s="320" t="s">
        <v>844</v>
      </c>
      <c r="T6" s="895"/>
      <c r="U6" s="896"/>
      <c r="V6" s="895"/>
      <c r="W6" s="896"/>
      <c r="X6" s="898"/>
      <c r="Y6" s="900"/>
    </row>
    <row r="7" spans="1:25" s="327" customFormat="1" ht="16.5" thickTop="1" thickBot="1" x14ac:dyDescent="0.3">
      <c r="A7" s="737" t="s">
        <v>845</v>
      </c>
      <c r="B7" s="737"/>
      <c r="C7" s="737"/>
      <c r="D7" s="737"/>
      <c r="E7" s="737"/>
      <c r="F7" s="737"/>
      <c r="G7" s="737"/>
      <c r="H7" s="322"/>
      <c r="I7" s="323"/>
      <c r="J7" s="323"/>
      <c r="K7" s="323" t="s">
        <v>846</v>
      </c>
      <c r="L7" s="324">
        <f>+L8+L505+L512+L518+L519</f>
        <v>64537271507</v>
      </c>
      <c r="M7" s="325">
        <f>+M8+M505+M512+M518+M519</f>
        <v>27931051057.57</v>
      </c>
      <c r="N7" s="325">
        <f t="shared" ref="N7:U7" si="0">+N8+N505+N512+N518+N519</f>
        <v>500000000</v>
      </c>
      <c r="O7" s="325">
        <f>L7+M7-N7</f>
        <v>91968322564.570007</v>
      </c>
      <c r="P7" s="831">
        <f>+P8+P505+P512+P518+P519</f>
        <v>8978132493.7999992</v>
      </c>
      <c r="Q7" s="831">
        <f>+Q8+Q505+Q512+Q518+Q519</f>
        <v>81718826274</v>
      </c>
      <c r="R7" s="831">
        <f t="shared" si="0"/>
        <v>1126015316</v>
      </c>
      <c r="S7" s="325">
        <f t="shared" si="0"/>
        <v>145348481</v>
      </c>
      <c r="T7" s="325">
        <f t="shared" si="0"/>
        <v>94306164293.860001</v>
      </c>
      <c r="U7" s="325">
        <f t="shared" si="0"/>
        <v>58115373673.68</v>
      </c>
      <c r="V7" s="772">
        <f t="shared" ref="V7:V13" si="1">U7/T7</f>
        <v>0.61624151622359769</v>
      </c>
      <c r="W7" s="325"/>
      <c r="X7" s="326"/>
      <c r="Y7" s="326"/>
    </row>
    <row r="8" spans="1:25" s="327" customFormat="1" ht="16.5" thickTop="1" thickBot="1" x14ac:dyDescent="0.3">
      <c r="A8" s="737" t="s">
        <v>845</v>
      </c>
      <c r="B8" s="737" t="s">
        <v>845</v>
      </c>
      <c r="C8" s="737"/>
      <c r="D8" s="737"/>
      <c r="E8" s="737"/>
      <c r="F8" s="737"/>
      <c r="G8" s="737"/>
      <c r="H8" s="322"/>
      <c r="I8" s="323"/>
      <c r="J8" s="323"/>
      <c r="K8" s="323" t="s">
        <v>847</v>
      </c>
      <c r="L8" s="324">
        <f>+L9+L227</f>
        <v>28720000000</v>
      </c>
      <c r="M8" s="325">
        <f>+M9+M227</f>
        <v>1383375163.78</v>
      </c>
      <c r="N8" s="325">
        <f t="shared" ref="N8:U8" si="2">+N9+N227</f>
        <v>500000000</v>
      </c>
      <c r="O8" s="325">
        <f>+O9+O227</f>
        <v>29603375163.779999</v>
      </c>
      <c r="P8" s="325">
        <f t="shared" si="2"/>
        <v>5739956225.8000002</v>
      </c>
      <c r="Q8" s="325">
        <f t="shared" si="2"/>
        <v>22737403622.209991</v>
      </c>
      <c r="R8" s="325">
        <f t="shared" si="2"/>
        <v>1126015316</v>
      </c>
      <c r="S8" s="325">
        <f t="shared" si="2"/>
        <v>0</v>
      </c>
      <c r="T8" s="325">
        <f t="shared" si="2"/>
        <v>39749568181.169998</v>
      </c>
      <c r="U8" s="325">
        <f t="shared" si="2"/>
        <v>29786419894.989998</v>
      </c>
      <c r="V8" s="772">
        <f t="shared" si="1"/>
        <v>0.74935203721534505</v>
      </c>
      <c r="W8" s="325"/>
      <c r="X8" s="326"/>
      <c r="Y8" s="326"/>
    </row>
    <row r="9" spans="1:25" s="332" customFormat="1" ht="16.5" thickTop="1" thickBot="1" x14ac:dyDescent="0.3">
      <c r="A9" s="738">
        <v>1</v>
      </c>
      <c r="B9" s="739" t="s">
        <v>845</v>
      </c>
      <c r="C9" s="739" t="s">
        <v>845</v>
      </c>
      <c r="D9" s="739"/>
      <c r="E9" s="739"/>
      <c r="F9" s="739"/>
      <c r="G9" s="739"/>
      <c r="H9" s="328"/>
      <c r="I9" s="328"/>
      <c r="J9" s="328"/>
      <c r="K9" s="329" t="s">
        <v>848</v>
      </c>
      <c r="L9" s="324">
        <f>+L10+L25</f>
        <v>20690000000</v>
      </c>
      <c r="M9" s="325">
        <f t="shared" ref="M9:U9" si="3">+M10+M25</f>
        <v>1383375163.78</v>
      </c>
      <c r="N9" s="325">
        <f t="shared" si="3"/>
        <v>500000000</v>
      </c>
      <c r="O9" s="325">
        <f>+O10+O25</f>
        <v>21573375163.779999</v>
      </c>
      <c r="P9" s="325">
        <f t="shared" si="3"/>
        <v>5739956225.8000002</v>
      </c>
      <c r="Q9" s="330">
        <f t="shared" si="3"/>
        <v>15148183769.209991</v>
      </c>
      <c r="R9" s="325">
        <f t="shared" si="3"/>
        <v>685235169</v>
      </c>
      <c r="S9" s="325">
        <f t="shared" si="3"/>
        <v>0</v>
      </c>
      <c r="T9" s="325">
        <f t="shared" si="3"/>
        <v>31604285428.169998</v>
      </c>
      <c r="U9" s="325">
        <f t="shared" si="3"/>
        <v>21829617284.91</v>
      </c>
      <c r="V9" s="772">
        <f t="shared" si="1"/>
        <v>0.69071700211429243</v>
      </c>
      <c r="W9" s="330"/>
      <c r="X9" s="331"/>
      <c r="Y9" s="331"/>
    </row>
    <row r="10" spans="1:25" s="327" customFormat="1" ht="16.5" thickTop="1" thickBot="1" x14ac:dyDescent="0.3">
      <c r="A10" s="740">
        <v>1</v>
      </c>
      <c r="B10" s="741" t="s">
        <v>845</v>
      </c>
      <c r="C10" s="741" t="s">
        <v>845</v>
      </c>
      <c r="D10" s="741" t="s">
        <v>761</v>
      </c>
      <c r="E10" s="741"/>
      <c r="F10" s="741"/>
      <c r="G10" s="741"/>
      <c r="H10" s="333"/>
      <c r="I10" s="333"/>
      <c r="J10" s="333"/>
      <c r="K10" s="334" t="s">
        <v>849</v>
      </c>
      <c r="L10" s="324">
        <f>+L11</f>
        <v>16000000000</v>
      </c>
      <c r="M10" s="324">
        <f t="shared" ref="M10:U10" si="4">+M11</f>
        <v>0</v>
      </c>
      <c r="N10" s="324">
        <f t="shared" si="4"/>
        <v>0</v>
      </c>
      <c r="O10" s="324">
        <f>+O11</f>
        <v>16000000000</v>
      </c>
      <c r="P10" s="324">
        <f t="shared" si="4"/>
        <v>5739956225.8000002</v>
      </c>
      <c r="Q10" s="324">
        <f t="shared" si="4"/>
        <v>10260043774.209991</v>
      </c>
      <c r="R10" s="324">
        <f t="shared" si="4"/>
        <v>0</v>
      </c>
      <c r="S10" s="324">
        <f t="shared" si="4"/>
        <v>0</v>
      </c>
      <c r="T10" s="324">
        <f t="shared" si="4"/>
        <v>20358028129.68</v>
      </c>
      <c r="U10" s="324">
        <f t="shared" si="4"/>
        <v>16793003194.450001</v>
      </c>
      <c r="V10" s="335">
        <f t="shared" si="1"/>
        <v>0.82488358339418222</v>
      </c>
      <c r="W10" s="324"/>
      <c r="X10" s="326"/>
      <c r="Y10" s="326"/>
    </row>
    <row r="11" spans="1:25" s="327" customFormat="1" ht="22.5" customHeight="1" thickTop="1" thickBot="1" x14ac:dyDescent="0.3">
      <c r="A11" s="740">
        <v>1</v>
      </c>
      <c r="B11" s="741" t="s">
        <v>845</v>
      </c>
      <c r="C11" s="741" t="s">
        <v>845</v>
      </c>
      <c r="D11" s="741" t="s">
        <v>761</v>
      </c>
      <c r="E11" s="741" t="s">
        <v>761</v>
      </c>
      <c r="F11" s="741"/>
      <c r="G11" s="741"/>
      <c r="H11" s="333"/>
      <c r="I11" s="333"/>
      <c r="J11" s="333"/>
      <c r="K11" s="334" t="s">
        <v>850</v>
      </c>
      <c r="L11" s="324">
        <f>+L12+L21</f>
        <v>16000000000</v>
      </c>
      <c r="M11" s="324">
        <f t="shared" ref="M11:U11" si="5">+M12+M21</f>
        <v>0</v>
      </c>
      <c r="N11" s="324">
        <f t="shared" si="5"/>
        <v>0</v>
      </c>
      <c r="O11" s="324">
        <f t="shared" si="5"/>
        <v>16000000000</v>
      </c>
      <c r="P11" s="324">
        <f t="shared" si="5"/>
        <v>5739956225.8000002</v>
      </c>
      <c r="Q11" s="324">
        <f t="shared" si="5"/>
        <v>10260043774.209991</v>
      </c>
      <c r="R11" s="324">
        <f t="shared" si="5"/>
        <v>0</v>
      </c>
      <c r="S11" s="324">
        <f t="shared" si="5"/>
        <v>0</v>
      </c>
      <c r="T11" s="324">
        <f t="shared" si="5"/>
        <v>20358028129.68</v>
      </c>
      <c r="U11" s="324">
        <f t="shared" si="5"/>
        <v>16793003194.450001</v>
      </c>
      <c r="V11" s="335">
        <f t="shared" si="1"/>
        <v>0.82488358339418222</v>
      </c>
      <c r="W11" s="324"/>
      <c r="X11" s="326"/>
      <c r="Y11" s="326"/>
    </row>
    <row r="12" spans="1:25" s="327" customFormat="1" ht="22.5" customHeight="1" thickTop="1" thickBot="1" x14ac:dyDescent="0.3">
      <c r="A12" s="740">
        <v>1</v>
      </c>
      <c r="B12" s="740">
        <v>1</v>
      </c>
      <c r="C12" s="740">
        <v>1</v>
      </c>
      <c r="D12" s="741" t="s">
        <v>761</v>
      </c>
      <c r="E12" s="741" t="s">
        <v>761</v>
      </c>
      <c r="F12" s="741" t="s">
        <v>851</v>
      </c>
      <c r="G12" s="741"/>
      <c r="H12" s="333"/>
      <c r="I12" s="333"/>
      <c r="J12" s="333"/>
      <c r="K12" s="334" t="s">
        <v>852</v>
      </c>
      <c r="L12" s="324">
        <f>+L13+L17</f>
        <v>16000000000</v>
      </c>
      <c r="M12" s="324">
        <f t="shared" ref="M12:U12" si="6">+M13+M17</f>
        <v>0</v>
      </c>
      <c r="N12" s="324">
        <f t="shared" si="6"/>
        <v>0</v>
      </c>
      <c r="O12" s="324">
        <f t="shared" si="6"/>
        <v>16000000000</v>
      </c>
      <c r="P12" s="324">
        <f t="shared" si="6"/>
        <v>5739956225.8000002</v>
      </c>
      <c r="Q12" s="324">
        <f t="shared" si="6"/>
        <v>10260043774.209991</v>
      </c>
      <c r="R12" s="324">
        <f t="shared" si="6"/>
        <v>0</v>
      </c>
      <c r="S12" s="324">
        <f t="shared" si="6"/>
        <v>0</v>
      </c>
      <c r="T12" s="324">
        <f t="shared" si="6"/>
        <v>20358028129.68</v>
      </c>
      <c r="U12" s="324">
        <f t="shared" si="6"/>
        <v>16793003194.450001</v>
      </c>
      <c r="V12" s="335">
        <f t="shared" si="1"/>
        <v>0.82488358339418222</v>
      </c>
      <c r="W12" s="324"/>
      <c r="X12" s="326"/>
      <c r="Y12" s="326"/>
    </row>
    <row r="13" spans="1:25" ht="22.5" customHeight="1" thickTop="1" thickBot="1" x14ac:dyDescent="0.3">
      <c r="A13" s="740">
        <v>1</v>
      </c>
      <c r="B13" s="740">
        <v>1</v>
      </c>
      <c r="C13" s="740">
        <v>1</v>
      </c>
      <c r="D13" s="741" t="s">
        <v>761</v>
      </c>
      <c r="E13" s="741" t="s">
        <v>761</v>
      </c>
      <c r="F13" s="741" t="s">
        <v>851</v>
      </c>
      <c r="G13" s="741" t="s">
        <v>761</v>
      </c>
      <c r="H13" s="741"/>
      <c r="I13" s="741"/>
      <c r="J13" s="741"/>
      <c r="K13" s="742" t="s">
        <v>853</v>
      </c>
      <c r="L13" s="324">
        <f>SUBTOTAL(9,L14:L16)</f>
        <v>16000000000</v>
      </c>
      <c r="M13" s="324">
        <f t="shared" ref="M13:U13" si="7">SUBTOTAL(9,M14:M16)</f>
        <v>0</v>
      </c>
      <c r="N13" s="324">
        <f t="shared" si="7"/>
        <v>0</v>
      </c>
      <c r="O13" s="324">
        <f t="shared" si="7"/>
        <v>16000000000</v>
      </c>
      <c r="P13" s="324">
        <f t="shared" si="7"/>
        <v>5739956225.8000002</v>
      </c>
      <c r="Q13" s="324">
        <f t="shared" si="7"/>
        <v>10260043774.209991</v>
      </c>
      <c r="R13" s="324">
        <f t="shared" si="7"/>
        <v>0</v>
      </c>
      <c r="S13" s="324">
        <f t="shared" si="7"/>
        <v>0</v>
      </c>
      <c r="T13" s="324">
        <f t="shared" si="7"/>
        <v>20358028129.68</v>
      </c>
      <c r="U13" s="324">
        <f t="shared" si="7"/>
        <v>16793003194.450001</v>
      </c>
      <c r="V13" s="335">
        <f t="shared" si="1"/>
        <v>0.82488358339418222</v>
      </c>
      <c r="W13" s="324"/>
      <c r="X13" s="326"/>
      <c r="Y13" s="326"/>
    </row>
    <row r="14" spans="1:25" ht="22.5" customHeight="1" thickTop="1" thickBot="1" x14ac:dyDescent="0.3">
      <c r="A14" s="740">
        <v>1</v>
      </c>
      <c r="B14" s="740">
        <v>1</v>
      </c>
      <c r="C14" s="740">
        <v>1</v>
      </c>
      <c r="D14" s="741" t="s">
        <v>761</v>
      </c>
      <c r="E14" s="741" t="s">
        <v>761</v>
      </c>
      <c r="F14" s="741" t="s">
        <v>851</v>
      </c>
      <c r="G14" s="741" t="s">
        <v>761</v>
      </c>
      <c r="H14" s="741" t="s">
        <v>845</v>
      </c>
      <c r="I14" s="741"/>
      <c r="J14" s="741"/>
      <c r="K14" s="742" t="s">
        <v>854</v>
      </c>
      <c r="L14" s="324">
        <v>16000000000</v>
      </c>
      <c r="M14" s="324">
        <v>0</v>
      </c>
      <c r="N14" s="324"/>
      <c r="O14" s="324">
        <f>+L14+M14-N14</f>
        <v>16000000000</v>
      </c>
      <c r="P14" s="743">
        <v>5739956225.8000002</v>
      </c>
      <c r="Q14" s="743">
        <v>10260043774.209991</v>
      </c>
      <c r="R14" s="324">
        <v>0</v>
      </c>
      <c r="S14" s="324">
        <v>0</v>
      </c>
      <c r="T14" s="324">
        <v>20358028129.68</v>
      </c>
      <c r="U14" s="324">
        <v>16793003194.450001</v>
      </c>
      <c r="V14" s="335">
        <f>U14/T14</f>
        <v>0.82488358339418222</v>
      </c>
      <c r="W14" s="324"/>
      <c r="X14" s="326"/>
      <c r="Y14" s="326"/>
    </row>
    <row r="15" spans="1:25" ht="22.5" customHeight="1" thickTop="1" thickBot="1" x14ac:dyDescent="0.3">
      <c r="A15" s="740">
        <v>1</v>
      </c>
      <c r="B15" s="740">
        <v>1</v>
      </c>
      <c r="C15" s="740">
        <v>1</v>
      </c>
      <c r="D15" s="741" t="s">
        <v>761</v>
      </c>
      <c r="E15" s="741" t="s">
        <v>761</v>
      </c>
      <c r="F15" s="741" t="s">
        <v>851</v>
      </c>
      <c r="G15" s="741" t="s">
        <v>761</v>
      </c>
      <c r="H15" s="741" t="s">
        <v>760</v>
      </c>
      <c r="I15" s="741"/>
      <c r="J15" s="741"/>
      <c r="K15" s="742" t="s">
        <v>855</v>
      </c>
      <c r="L15" s="324"/>
      <c r="M15" s="324"/>
      <c r="N15" s="324"/>
      <c r="O15" s="324">
        <f t="shared" ref="O15:O16" si="8">+L15+M15-N15</f>
        <v>0</v>
      </c>
      <c r="P15" s="324"/>
      <c r="Q15" s="324"/>
      <c r="R15" s="324"/>
      <c r="S15" s="324"/>
      <c r="T15" s="324"/>
      <c r="U15" s="324"/>
      <c r="V15" s="324"/>
      <c r="W15" s="324"/>
      <c r="X15" s="326"/>
      <c r="Y15" s="326"/>
    </row>
    <row r="16" spans="1:25" ht="22.5" customHeight="1" thickTop="1" thickBot="1" x14ac:dyDescent="0.3">
      <c r="A16" s="740">
        <v>1</v>
      </c>
      <c r="B16" s="740">
        <v>1</v>
      </c>
      <c r="C16" s="740">
        <v>1</v>
      </c>
      <c r="D16" s="741" t="s">
        <v>761</v>
      </c>
      <c r="E16" s="741" t="s">
        <v>761</v>
      </c>
      <c r="F16" s="741" t="s">
        <v>851</v>
      </c>
      <c r="G16" s="741" t="s">
        <v>761</v>
      </c>
      <c r="H16" s="741" t="s">
        <v>856</v>
      </c>
      <c r="I16" s="741"/>
      <c r="J16" s="741"/>
      <c r="K16" s="742" t="s">
        <v>857</v>
      </c>
      <c r="L16" s="324"/>
      <c r="M16" s="324"/>
      <c r="N16" s="324"/>
      <c r="O16" s="324">
        <f t="shared" si="8"/>
        <v>0</v>
      </c>
      <c r="P16" s="324"/>
      <c r="Q16" s="324"/>
      <c r="R16" s="324"/>
      <c r="S16" s="324"/>
      <c r="T16" s="324"/>
      <c r="U16" s="324"/>
      <c r="V16" s="324"/>
      <c r="W16" s="324"/>
      <c r="X16" s="326"/>
      <c r="Y16" s="326"/>
    </row>
    <row r="17" spans="1:25" ht="22.5" customHeight="1" thickTop="1" thickBot="1" x14ac:dyDescent="0.3">
      <c r="A17" s="740">
        <v>1</v>
      </c>
      <c r="B17" s="740">
        <v>1</v>
      </c>
      <c r="C17" s="740">
        <v>1</v>
      </c>
      <c r="D17" s="741" t="s">
        <v>761</v>
      </c>
      <c r="E17" s="741" t="s">
        <v>761</v>
      </c>
      <c r="F17" s="741" t="s">
        <v>851</v>
      </c>
      <c r="G17" s="741" t="s">
        <v>764</v>
      </c>
      <c r="H17" s="741"/>
      <c r="I17" s="741"/>
      <c r="J17" s="741"/>
      <c r="K17" s="742" t="s">
        <v>858</v>
      </c>
      <c r="L17" s="744">
        <f>SUBTOTAL(9,L18:L20)</f>
        <v>0</v>
      </c>
      <c r="M17" s="744">
        <f t="shared" ref="M17:V17" si="9">SUBTOTAL(9,M18:M20)</f>
        <v>0</v>
      </c>
      <c r="N17" s="744">
        <f t="shared" si="9"/>
        <v>0</v>
      </c>
      <c r="O17" s="744">
        <f t="shared" si="9"/>
        <v>0</v>
      </c>
      <c r="P17" s="744">
        <f t="shared" si="9"/>
        <v>0</v>
      </c>
      <c r="Q17" s="744">
        <f t="shared" si="9"/>
        <v>0</v>
      </c>
      <c r="R17" s="744">
        <f t="shared" si="9"/>
        <v>0</v>
      </c>
      <c r="S17" s="744">
        <f t="shared" si="9"/>
        <v>0</v>
      </c>
      <c r="T17" s="744">
        <f t="shared" si="9"/>
        <v>0</v>
      </c>
      <c r="U17" s="744">
        <f t="shared" si="9"/>
        <v>0</v>
      </c>
      <c r="V17" s="744">
        <f t="shared" si="9"/>
        <v>0</v>
      </c>
      <c r="W17" s="744"/>
      <c r="X17" s="326"/>
      <c r="Y17" s="326"/>
    </row>
    <row r="18" spans="1:25" ht="22.5" customHeight="1" thickTop="1" thickBot="1" x14ac:dyDescent="0.3">
      <c r="A18" s="740">
        <v>1</v>
      </c>
      <c r="B18" s="740">
        <v>1</v>
      </c>
      <c r="C18" s="740">
        <v>1</v>
      </c>
      <c r="D18" s="741" t="s">
        <v>761</v>
      </c>
      <c r="E18" s="741" t="s">
        <v>761</v>
      </c>
      <c r="F18" s="741" t="s">
        <v>851</v>
      </c>
      <c r="G18" s="741" t="s">
        <v>764</v>
      </c>
      <c r="H18" s="741" t="s">
        <v>845</v>
      </c>
      <c r="I18" s="741"/>
      <c r="J18" s="741"/>
      <c r="K18" s="742" t="s">
        <v>859</v>
      </c>
      <c r="L18" s="744"/>
      <c r="M18" s="744"/>
      <c r="N18" s="744"/>
      <c r="O18" s="324">
        <f>+L18+M18-N18</f>
        <v>0</v>
      </c>
      <c r="P18" s="744"/>
      <c r="Q18" s="744"/>
      <c r="R18" s="744"/>
      <c r="S18" s="744"/>
      <c r="T18" s="744"/>
      <c r="U18" s="744"/>
      <c r="V18" s="744"/>
      <c r="W18" s="744"/>
      <c r="X18" s="326"/>
      <c r="Y18" s="326"/>
    </row>
    <row r="19" spans="1:25" ht="22.5" customHeight="1" thickTop="1" thickBot="1" x14ac:dyDescent="0.3">
      <c r="A19" s="740">
        <v>1</v>
      </c>
      <c r="B19" s="740">
        <v>1</v>
      </c>
      <c r="C19" s="740">
        <v>1</v>
      </c>
      <c r="D19" s="741" t="s">
        <v>761</v>
      </c>
      <c r="E19" s="741" t="s">
        <v>761</v>
      </c>
      <c r="F19" s="741" t="s">
        <v>851</v>
      </c>
      <c r="G19" s="741" t="s">
        <v>764</v>
      </c>
      <c r="H19" s="741" t="s">
        <v>760</v>
      </c>
      <c r="I19" s="741"/>
      <c r="J19" s="741"/>
      <c r="K19" s="742" t="s">
        <v>860</v>
      </c>
      <c r="L19" s="744"/>
      <c r="M19" s="744"/>
      <c r="N19" s="744"/>
      <c r="O19" s="324">
        <f>+L19+M19-N19</f>
        <v>0</v>
      </c>
      <c r="P19" s="744"/>
      <c r="Q19" s="744"/>
      <c r="R19" s="744"/>
      <c r="S19" s="744"/>
      <c r="T19" s="744"/>
      <c r="U19" s="744"/>
      <c r="V19" s="744"/>
      <c r="W19" s="744"/>
      <c r="X19" s="326"/>
      <c r="Y19" s="326"/>
    </row>
    <row r="20" spans="1:25" ht="22.5" customHeight="1" thickTop="1" thickBot="1" x14ac:dyDescent="0.3">
      <c r="A20" s="740">
        <v>1</v>
      </c>
      <c r="B20" s="740">
        <v>1</v>
      </c>
      <c r="C20" s="740">
        <v>1</v>
      </c>
      <c r="D20" s="741" t="s">
        <v>761</v>
      </c>
      <c r="E20" s="741" t="s">
        <v>761</v>
      </c>
      <c r="F20" s="741" t="s">
        <v>851</v>
      </c>
      <c r="G20" s="741" t="s">
        <v>764</v>
      </c>
      <c r="H20" s="741" t="s">
        <v>856</v>
      </c>
      <c r="I20" s="741"/>
      <c r="J20" s="741"/>
      <c r="K20" s="742" t="s">
        <v>861</v>
      </c>
      <c r="L20" s="744"/>
      <c r="M20" s="744"/>
      <c r="N20" s="744"/>
      <c r="O20" s="324">
        <f>+L20+M20-N20</f>
        <v>0</v>
      </c>
      <c r="P20" s="744"/>
      <c r="Q20" s="744"/>
      <c r="R20" s="744"/>
      <c r="S20" s="744"/>
      <c r="T20" s="744"/>
      <c r="U20" s="744"/>
      <c r="V20" s="744"/>
      <c r="W20" s="744"/>
      <c r="X20" s="326"/>
      <c r="Y20" s="326"/>
    </row>
    <row r="21" spans="1:25" ht="22.5" customHeight="1" thickTop="1" thickBot="1" x14ac:dyDescent="0.3">
      <c r="A21" s="740">
        <v>1</v>
      </c>
      <c r="B21" s="740">
        <v>1</v>
      </c>
      <c r="C21" s="740">
        <v>1</v>
      </c>
      <c r="D21" s="741" t="s">
        <v>761</v>
      </c>
      <c r="E21" s="741" t="s">
        <v>761</v>
      </c>
      <c r="F21" s="741" t="s">
        <v>862</v>
      </c>
      <c r="G21" s="745"/>
      <c r="H21" s="741"/>
      <c r="I21" s="741"/>
      <c r="J21" s="741"/>
      <c r="K21" s="742" t="s">
        <v>863</v>
      </c>
      <c r="L21" s="744">
        <f>SUBTOTAL(9,L22:L24)</f>
        <v>0</v>
      </c>
      <c r="M21" s="744">
        <f t="shared" ref="M21:V21" si="10">SUBTOTAL(9,M22:M24)</f>
        <v>0</v>
      </c>
      <c r="N21" s="744">
        <f t="shared" si="10"/>
        <v>0</v>
      </c>
      <c r="O21" s="744">
        <f t="shared" si="10"/>
        <v>0</v>
      </c>
      <c r="P21" s="744">
        <f t="shared" si="10"/>
        <v>0</v>
      </c>
      <c r="Q21" s="744">
        <f t="shared" si="10"/>
        <v>0</v>
      </c>
      <c r="R21" s="744">
        <f t="shared" si="10"/>
        <v>0</v>
      </c>
      <c r="S21" s="744">
        <f t="shared" si="10"/>
        <v>0</v>
      </c>
      <c r="T21" s="744">
        <f t="shared" si="10"/>
        <v>0</v>
      </c>
      <c r="U21" s="744">
        <f t="shared" si="10"/>
        <v>0</v>
      </c>
      <c r="V21" s="744">
        <f t="shared" si="10"/>
        <v>0</v>
      </c>
      <c r="W21" s="744"/>
      <c r="X21" s="326"/>
      <c r="Y21" s="326"/>
    </row>
    <row r="22" spans="1:25" ht="22.5" customHeight="1" thickTop="1" thickBot="1" x14ac:dyDescent="0.3">
      <c r="A22" s="740">
        <v>1</v>
      </c>
      <c r="B22" s="740">
        <v>1</v>
      </c>
      <c r="C22" s="740">
        <v>1</v>
      </c>
      <c r="D22" s="741" t="s">
        <v>761</v>
      </c>
      <c r="E22" s="741" t="s">
        <v>761</v>
      </c>
      <c r="F22" s="741" t="s">
        <v>862</v>
      </c>
      <c r="G22" s="745">
        <v>1</v>
      </c>
      <c r="H22" s="741"/>
      <c r="I22" s="741"/>
      <c r="J22" s="741"/>
      <c r="K22" s="742" t="s">
        <v>864</v>
      </c>
      <c r="L22" s="744"/>
      <c r="M22" s="744"/>
      <c r="N22" s="744"/>
      <c r="O22" s="324">
        <f>+L22+M22-N22</f>
        <v>0</v>
      </c>
      <c r="P22" s="744"/>
      <c r="Q22" s="744"/>
      <c r="R22" s="744"/>
      <c r="S22" s="744"/>
      <c r="T22" s="744"/>
      <c r="U22" s="744"/>
      <c r="V22" s="744"/>
      <c r="W22" s="744"/>
      <c r="X22" s="326"/>
      <c r="Y22" s="326"/>
    </row>
    <row r="23" spans="1:25" ht="22.5" customHeight="1" thickTop="1" thickBot="1" x14ac:dyDescent="0.3">
      <c r="A23" s="740">
        <v>1</v>
      </c>
      <c r="B23" s="740">
        <v>1</v>
      </c>
      <c r="C23" s="740">
        <v>1</v>
      </c>
      <c r="D23" s="741" t="s">
        <v>761</v>
      </c>
      <c r="E23" s="741" t="s">
        <v>761</v>
      </c>
      <c r="F23" s="741" t="s">
        <v>862</v>
      </c>
      <c r="G23" s="745">
        <v>2</v>
      </c>
      <c r="H23" s="741"/>
      <c r="I23" s="741"/>
      <c r="J23" s="741"/>
      <c r="K23" s="742" t="s">
        <v>865</v>
      </c>
      <c r="L23" s="744"/>
      <c r="M23" s="744"/>
      <c r="N23" s="744"/>
      <c r="O23" s="324">
        <f>+L23+M23-N23</f>
        <v>0</v>
      </c>
      <c r="P23" s="744"/>
      <c r="Q23" s="744"/>
      <c r="R23" s="744"/>
      <c r="S23" s="744"/>
      <c r="T23" s="744"/>
      <c r="U23" s="744"/>
      <c r="V23" s="744"/>
      <c r="W23" s="744"/>
      <c r="X23" s="326"/>
      <c r="Y23" s="326"/>
    </row>
    <row r="24" spans="1:25" ht="22.5" customHeight="1" thickTop="1" thickBot="1" x14ac:dyDescent="0.3">
      <c r="A24" s="740">
        <v>1</v>
      </c>
      <c r="B24" s="740">
        <v>1</v>
      </c>
      <c r="C24" s="740">
        <v>1</v>
      </c>
      <c r="D24" s="741" t="s">
        <v>761</v>
      </c>
      <c r="E24" s="741" t="s">
        <v>761</v>
      </c>
      <c r="F24" s="741" t="s">
        <v>862</v>
      </c>
      <c r="G24" s="745">
        <v>3</v>
      </c>
      <c r="H24" s="741"/>
      <c r="I24" s="741"/>
      <c r="J24" s="741"/>
      <c r="K24" s="742" t="s">
        <v>866</v>
      </c>
      <c r="L24" s="744"/>
      <c r="M24" s="744"/>
      <c r="N24" s="744"/>
      <c r="O24" s="324">
        <f>+L24+M24-N24</f>
        <v>0</v>
      </c>
      <c r="P24" s="744"/>
      <c r="Q24" s="744"/>
      <c r="R24" s="744"/>
      <c r="S24" s="744"/>
      <c r="T24" s="744"/>
      <c r="U24" s="744"/>
      <c r="V24" s="744"/>
      <c r="W24" s="744"/>
      <c r="X24" s="326"/>
      <c r="Y24" s="326"/>
    </row>
    <row r="25" spans="1:25" s="327" customFormat="1" ht="22.5" customHeight="1" thickTop="1" thickBot="1" x14ac:dyDescent="0.3">
      <c r="A25" s="740">
        <v>1</v>
      </c>
      <c r="B25" s="741" t="s">
        <v>845</v>
      </c>
      <c r="C25" s="741" t="s">
        <v>845</v>
      </c>
      <c r="D25" s="741" t="s">
        <v>764</v>
      </c>
      <c r="E25" s="741"/>
      <c r="F25" s="741"/>
      <c r="G25" s="745"/>
      <c r="H25" s="333"/>
      <c r="I25" s="333"/>
      <c r="J25" s="333"/>
      <c r="K25" s="334" t="s">
        <v>867</v>
      </c>
      <c r="L25" s="324">
        <f>+L26+L37+L78+L101+L187</f>
        <v>4690000000</v>
      </c>
      <c r="M25" s="324">
        <f>+M26+M37+M78+M101+M187</f>
        <v>1383375163.78</v>
      </c>
      <c r="N25" s="324">
        <f t="shared" ref="N25:U25" si="11">+N26+N37+N78+N101+N187</f>
        <v>500000000</v>
      </c>
      <c r="O25" s="324">
        <f t="shared" si="11"/>
        <v>5573375163.7800007</v>
      </c>
      <c r="P25" s="324">
        <f t="shared" si="11"/>
        <v>0</v>
      </c>
      <c r="Q25" s="324">
        <f t="shared" si="11"/>
        <v>4888139995</v>
      </c>
      <c r="R25" s="324">
        <f t="shared" si="11"/>
        <v>685235169</v>
      </c>
      <c r="S25" s="324">
        <f t="shared" si="11"/>
        <v>0</v>
      </c>
      <c r="T25" s="324">
        <f t="shared" si="11"/>
        <v>11246257298.49</v>
      </c>
      <c r="U25" s="324">
        <f t="shared" si="11"/>
        <v>5036614090.46</v>
      </c>
      <c r="V25" s="335">
        <f t="shared" ref="V25:V29" si="12">U25/T25</f>
        <v>0.44784802239374788</v>
      </c>
      <c r="W25" s="324"/>
      <c r="X25" s="326"/>
      <c r="Y25" s="326"/>
    </row>
    <row r="26" spans="1:25" ht="22.5" customHeight="1" thickTop="1" thickBot="1" x14ac:dyDescent="0.3">
      <c r="A26" s="740">
        <v>1</v>
      </c>
      <c r="B26" s="741" t="s">
        <v>845</v>
      </c>
      <c r="C26" s="741" t="s">
        <v>845</v>
      </c>
      <c r="D26" s="741" t="s">
        <v>764</v>
      </c>
      <c r="E26" s="741" t="s">
        <v>761</v>
      </c>
      <c r="F26" s="741"/>
      <c r="G26" s="745"/>
      <c r="H26" s="741"/>
      <c r="I26" s="741"/>
      <c r="J26" s="741"/>
      <c r="K26" s="742" t="s">
        <v>868</v>
      </c>
      <c r="L26" s="744">
        <f>+L27</f>
        <v>1000000000</v>
      </c>
      <c r="M26" s="744">
        <f t="shared" ref="M26:U27" si="13">+M27</f>
        <v>0</v>
      </c>
      <c r="N26" s="744">
        <f t="shared" si="13"/>
        <v>0</v>
      </c>
      <c r="O26" s="744">
        <f t="shared" si="13"/>
        <v>1000000000</v>
      </c>
      <c r="P26" s="744">
        <f t="shared" si="13"/>
        <v>0</v>
      </c>
      <c r="Q26" s="744">
        <f t="shared" si="13"/>
        <v>799502670</v>
      </c>
      <c r="R26" s="744">
        <f t="shared" si="13"/>
        <v>200497330</v>
      </c>
      <c r="S26" s="744">
        <f t="shared" si="13"/>
        <v>0</v>
      </c>
      <c r="T26" s="744">
        <f t="shared" si="13"/>
        <v>937871658</v>
      </c>
      <c r="U26" s="744">
        <f t="shared" si="13"/>
        <v>845654638</v>
      </c>
      <c r="V26" s="335">
        <f t="shared" si="12"/>
        <v>0.90167415849131038</v>
      </c>
      <c r="W26" s="744"/>
      <c r="X26" s="326"/>
      <c r="Y26" s="326"/>
    </row>
    <row r="27" spans="1:25" ht="22.5" customHeight="1" thickTop="1" thickBot="1" x14ac:dyDescent="0.3">
      <c r="A27" s="740">
        <v>1</v>
      </c>
      <c r="B27" s="741" t="s">
        <v>845</v>
      </c>
      <c r="C27" s="741" t="s">
        <v>845</v>
      </c>
      <c r="D27" s="741" t="s">
        <v>764</v>
      </c>
      <c r="E27" s="741" t="s">
        <v>761</v>
      </c>
      <c r="F27" s="741" t="s">
        <v>869</v>
      </c>
      <c r="G27" s="745"/>
      <c r="H27" s="741"/>
      <c r="I27" s="741"/>
      <c r="J27" s="741"/>
      <c r="K27" s="742" t="s">
        <v>870</v>
      </c>
      <c r="L27" s="744">
        <f>+L28</f>
        <v>1000000000</v>
      </c>
      <c r="M27" s="744">
        <f t="shared" si="13"/>
        <v>0</v>
      </c>
      <c r="N27" s="744">
        <f t="shared" si="13"/>
        <v>0</v>
      </c>
      <c r="O27" s="744">
        <f t="shared" si="13"/>
        <v>1000000000</v>
      </c>
      <c r="P27" s="744">
        <f t="shared" si="13"/>
        <v>0</v>
      </c>
      <c r="Q27" s="744">
        <f t="shared" si="13"/>
        <v>799502670</v>
      </c>
      <c r="R27" s="744">
        <f t="shared" si="13"/>
        <v>200497330</v>
      </c>
      <c r="S27" s="744">
        <f t="shared" si="13"/>
        <v>0</v>
      </c>
      <c r="T27" s="744">
        <f t="shared" si="13"/>
        <v>937871658</v>
      </c>
      <c r="U27" s="744">
        <f t="shared" si="13"/>
        <v>845654638</v>
      </c>
      <c r="V27" s="335">
        <f t="shared" si="12"/>
        <v>0.90167415849131038</v>
      </c>
      <c r="W27" s="744"/>
      <c r="X27" s="326"/>
      <c r="Y27" s="326"/>
    </row>
    <row r="28" spans="1:25" ht="22.5" customHeight="1" thickTop="1" thickBot="1" x14ac:dyDescent="0.3">
      <c r="A28" s="740">
        <v>1</v>
      </c>
      <c r="B28" s="741" t="s">
        <v>845</v>
      </c>
      <c r="C28" s="741" t="s">
        <v>845</v>
      </c>
      <c r="D28" s="741" t="s">
        <v>764</v>
      </c>
      <c r="E28" s="741" t="s">
        <v>761</v>
      </c>
      <c r="F28" s="741" t="s">
        <v>869</v>
      </c>
      <c r="G28" s="745">
        <v>64</v>
      </c>
      <c r="H28" s="741"/>
      <c r="I28" s="741"/>
      <c r="J28" s="741"/>
      <c r="K28" s="742" t="s">
        <v>871</v>
      </c>
      <c r="L28" s="744">
        <f>+L29+L33</f>
        <v>1000000000</v>
      </c>
      <c r="M28" s="744">
        <f t="shared" ref="M28:U28" si="14">+M29+M33</f>
        <v>0</v>
      </c>
      <c r="N28" s="744">
        <f t="shared" si="14"/>
        <v>0</v>
      </c>
      <c r="O28" s="744">
        <f t="shared" si="14"/>
        <v>1000000000</v>
      </c>
      <c r="P28" s="744">
        <f t="shared" si="14"/>
        <v>0</v>
      </c>
      <c r="Q28" s="744">
        <f t="shared" si="14"/>
        <v>799502670</v>
      </c>
      <c r="R28" s="744">
        <f t="shared" si="14"/>
        <v>200497330</v>
      </c>
      <c r="S28" s="744">
        <f t="shared" si="14"/>
        <v>0</v>
      </c>
      <c r="T28" s="744">
        <f t="shared" si="14"/>
        <v>937871658</v>
      </c>
      <c r="U28" s="744">
        <f t="shared" si="14"/>
        <v>845654638</v>
      </c>
      <c r="V28" s="335">
        <f t="shared" si="12"/>
        <v>0.90167415849131038</v>
      </c>
      <c r="W28" s="744"/>
      <c r="X28" s="326"/>
      <c r="Y28" s="326"/>
    </row>
    <row r="29" spans="1:25" ht="22.5" customHeight="1" thickTop="1" thickBot="1" x14ac:dyDescent="0.3">
      <c r="A29" s="740">
        <v>1</v>
      </c>
      <c r="B29" s="741" t="s">
        <v>845</v>
      </c>
      <c r="C29" s="741" t="s">
        <v>845</v>
      </c>
      <c r="D29" s="741" t="s">
        <v>764</v>
      </c>
      <c r="E29" s="741" t="s">
        <v>761</v>
      </c>
      <c r="F29" s="741" t="s">
        <v>869</v>
      </c>
      <c r="G29" s="745">
        <v>64</v>
      </c>
      <c r="H29" s="741" t="s">
        <v>761</v>
      </c>
      <c r="I29" s="741"/>
      <c r="J29" s="741"/>
      <c r="K29" s="742" t="s">
        <v>872</v>
      </c>
      <c r="L29" s="744">
        <f>SUBTOTAL(9,L30:L32)</f>
        <v>1000000000</v>
      </c>
      <c r="M29" s="744">
        <f t="shared" ref="M29:U29" si="15">SUBTOTAL(9,M30:M32)</f>
        <v>0</v>
      </c>
      <c r="N29" s="744">
        <f t="shared" si="15"/>
        <v>0</v>
      </c>
      <c r="O29" s="744">
        <f t="shared" si="15"/>
        <v>1000000000</v>
      </c>
      <c r="P29" s="744">
        <f t="shared" si="15"/>
        <v>0</v>
      </c>
      <c r="Q29" s="744">
        <f t="shared" si="15"/>
        <v>799502670</v>
      </c>
      <c r="R29" s="744">
        <v>200497330</v>
      </c>
      <c r="S29" s="744">
        <f t="shared" si="15"/>
        <v>0</v>
      </c>
      <c r="T29" s="744">
        <f t="shared" si="15"/>
        <v>937871658</v>
      </c>
      <c r="U29" s="744">
        <f t="shared" si="15"/>
        <v>845654638</v>
      </c>
      <c r="V29" s="335">
        <f t="shared" si="12"/>
        <v>0.90167415849131038</v>
      </c>
      <c r="W29" s="744"/>
      <c r="X29" s="326"/>
      <c r="Y29" s="326"/>
    </row>
    <row r="30" spans="1:25" ht="22.5" customHeight="1" thickTop="1" thickBot="1" x14ac:dyDescent="0.3">
      <c r="A30" s="740">
        <v>1</v>
      </c>
      <c r="B30" s="741" t="s">
        <v>845</v>
      </c>
      <c r="C30" s="741" t="s">
        <v>845</v>
      </c>
      <c r="D30" s="741" t="s">
        <v>764</v>
      </c>
      <c r="E30" s="741" t="s">
        <v>761</v>
      </c>
      <c r="F30" s="741" t="s">
        <v>869</v>
      </c>
      <c r="G30" s="745">
        <v>64</v>
      </c>
      <c r="H30" s="741" t="s">
        <v>761</v>
      </c>
      <c r="I30" s="741" t="s">
        <v>845</v>
      </c>
      <c r="J30" s="741"/>
      <c r="K30" s="742" t="s">
        <v>873</v>
      </c>
      <c r="L30" s="744">
        <v>1000000000</v>
      </c>
      <c r="M30" s="744"/>
      <c r="N30" s="744"/>
      <c r="O30" s="324">
        <f>+L30+M30-N30</f>
        <v>1000000000</v>
      </c>
      <c r="P30" s="744">
        <v>0</v>
      </c>
      <c r="Q30" s="744">
        <v>799502670</v>
      </c>
      <c r="R30" s="744">
        <v>200497330</v>
      </c>
      <c r="S30" s="744">
        <v>0</v>
      </c>
      <c r="T30" s="744">
        <v>937871658</v>
      </c>
      <c r="U30" s="744">
        <v>845654638</v>
      </c>
      <c r="V30" s="335">
        <f>U30/T30</f>
        <v>0.90167415849131038</v>
      </c>
      <c r="W30" s="744"/>
      <c r="X30" s="326"/>
      <c r="Y30" s="326"/>
    </row>
    <row r="31" spans="1:25" ht="22.5" customHeight="1" thickTop="1" thickBot="1" x14ac:dyDescent="0.3">
      <c r="A31" s="740">
        <v>1</v>
      </c>
      <c r="B31" s="741" t="s">
        <v>845</v>
      </c>
      <c r="C31" s="741" t="s">
        <v>845</v>
      </c>
      <c r="D31" s="741" t="s">
        <v>764</v>
      </c>
      <c r="E31" s="741" t="s">
        <v>761</v>
      </c>
      <c r="F31" s="741" t="s">
        <v>869</v>
      </c>
      <c r="G31" s="745">
        <v>64</v>
      </c>
      <c r="H31" s="741" t="s">
        <v>761</v>
      </c>
      <c r="I31" s="741" t="s">
        <v>760</v>
      </c>
      <c r="J31" s="741"/>
      <c r="K31" s="742" t="s">
        <v>874</v>
      </c>
      <c r="L31" s="744"/>
      <c r="M31" s="744"/>
      <c r="N31" s="744"/>
      <c r="O31" s="324">
        <f>+L31+M31-N31</f>
        <v>0</v>
      </c>
      <c r="P31" s="744"/>
      <c r="Q31" s="744"/>
      <c r="R31" s="744"/>
      <c r="S31" s="744"/>
      <c r="T31" s="744"/>
      <c r="U31" s="744"/>
      <c r="V31" s="744"/>
      <c r="W31" s="744"/>
      <c r="X31" s="326"/>
      <c r="Y31" s="326"/>
    </row>
    <row r="32" spans="1:25" ht="22.5" customHeight="1" thickTop="1" thickBot="1" x14ac:dyDescent="0.3">
      <c r="A32" s="740">
        <v>1</v>
      </c>
      <c r="B32" s="741" t="s">
        <v>845</v>
      </c>
      <c r="C32" s="741" t="s">
        <v>845</v>
      </c>
      <c r="D32" s="741" t="s">
        <v>764</v>
      </c>
      <c r="E32" s="741" t="s">
        <v>761</v>
      </c>
      <c r="F32" s="741" t="s">
        <v>869</v>
      </c>
      <c r="G32" s="745">
        <v>64</v>
      </c>
      <c r="H32" s="741" t="s">
        <v>761</v>
      </c>
      <c r="I32" s="741" t="s">
        <v>856</v>
      </c>
      <c r="J32" s="741"/>
      <c r="K32" s="742" t="s">
        <v>875</v>
      </c>
      <c r="L32" s="744"/>
      <c r="M32" s="744"/>
      <c r="N32" s="744"/>
      <c r="O32" s="324">
        <f>+L32+M32-N32</f>
        <v>0</v>
      </c>
      <c r="P32" s="744"/>
      <c r="Q32" s="744"/>
      <c r="R32" s="744"/>
      <c r="S32" s="744"/>
      <c r="T32" s="744"/>
      <c r="U32" s="744"/>
      <c r="V32" s="744"/>
      <c r="W32" s="744"/>
      <c r="X32" s="326"/>
      <c r="Y32" s="326"/>
    </row>
    <row r="33" spans="1:25" ht="22.5" customHeight="1" thickTop="1" thickBot="1" x14ac:dyDescent="0.3">
      <c r="A33" s="740">
        <v>1</v>
      </c>
      <c r="B33" s="741" t="s">
        <v>845</v>
      </c>
      <c r="C33" s="741" t="s">
        <v>845</v>
      </c>
      <c r="D33" s="741" t="s">
        <v>764</v>
      </c>
      <c r="E33" s="741" t="s">
        <v>761</v>
      </c>
      <c r="F33" s="741" t="s">
        <v>869</v>
      </c>
      <c r="G33" s="745">
        <v>64</v>
      </c>
      <c r="H33" s="741" t="s">
        <v>764</v>
      </c>
      <c r="I33" s="741"/>
      <c r="J33" s="741"/>
      <c r="K33" s="742" t="s">
        <v>876</v>
      </c>
      <c r="L33" s="744">
        <f>SUBTOTAL(9,L34:L36)</f>
        <v>0</v>
      </c>
      <c r="M33" s="744">
        <f t="shared" ref="M33:V33" si="16">SUBTOTAL(9,M34:M36)</f>
        <v>0</v>
      </c>
      <c r="N33" s="744">
        <f t="shared" si="16"/>
        <v>0</v>
      </c>
      <c r="O33" s="744">
        <f t="shared" si="16"/>
        <v>0</v>
      </c>
      <c r="P33" s="744">
        <f t="shared" si="16"/>
        <v>0</v>
      </c>
      <c r="Q33" s="744">
        <f t="shared" si="16"/>
        <v>0</v>
      </c>
      <c r="R33" s="744">
        <f t="shared" si="16"/>
        <v>0</v>
      </c>
      <c r="S33" s="744">
        <f t="shared" si="16"/>
        <v>0</v>
      </c>
      <c r="T33" s="744">
        <f t="shared" si="16"/>
        <v>0</v>
      </c>
      <c r="U33" s="744">
        <f t="shared" si="16"/>
        <v>0</v>
      </c>
      <c r="V33" s="744">
        <f t="shared" si="16"/>
        <v>0</v>
      </c>
      <c r="W33" s="744"/>
      <c r="X33" s="326"/>
      <c r="Y33" s="326"/>
    </row>
    <row r="34" spans="1:25" ht="22.5" customHeight="1" thickTop="1" thickBot="1" x14ac:dyDescent="0.3">
      <c r="A34" s="740">
        <v>1</v>
      </c>
      <c r="B34" s="741" t="s">
        <v>845</v>
      </c>
      <c r="C34" s="741" t="s">
        <v>845</v>
      </c>
      <c r="D34" s="741" t="s">
        <v>764</v>
      </c>
      <c r="E34" s="741" t="s">
        <v>761</v>
      </c>
      <c r="F34" s="741" t="s">
        <v>869</v>
      </c>
      <c r="G34" s="745">
        <v>64</v>
      </c>
      <c r="H34" s="741" t="s">
        <v>764</v>
      </c>
      <c r="I34" s="741" t="s">
        <v>845</v>
      </c>
      <c r="J34" s="741"/>
      <c r="K34" s="742" t="s">
        <v>877</v>
      </c>
      <c r="L34" s="744"/>
      <c r="M34" s="744"/>
      <c r="N34" s="744"/>
      <c r="O34" s="324">
        <f>+L34+M34-N34</f>
        <v>0</v>
      </c>
      <c r="P34" s="744"/>
      <c r="Q34" s="744"/>
      <c r="R34" s="744"/>
      <c r="S34" s="744"/>
      <c r="T34" s="744"/>
      <c r="U34" s="744"/>
      <c r="V34" s="744"/>
      <c r="W34" s="744"/>
      <c r="X34" s="326"/>
      <c r="Y34" s="326"/>
    </row>
    <row r="35" spans="1:25" ht="22.5" customHeight="1" thickTop="1" thickBot="1" x14ac:dyDescent="0.3">
      <c r="A35" s="740">
        <v>1</v>
      </c>
      <c r="B35" s="741" t="s">
        <v>845</v>
      </c>
      <c r="C35" s="741" t="s">
        <v>845</v>
      </c>
      <c r="D35" s="741" t="s">
        <v>764</v>
      </c>
      <c r="E35" s="741" t="s">
        <v>761</v>
      </c>
      <c r="F35" s="741" t="s">
        <v>869</v>
      </c>
      <c r="G35" s="745">
        <v>64</v>
      </c>
      <c r="H35" s="741" t="s">
        <v>764</v>
      </c>
      <c r="I35" s="741" t="s">
        <v>760</v>
      </c>
      <c r="J35" s="741"/>
      <c r="K35" s="742" t="s">
        <v>878</v>
      </c>
      <c r="L35" s="744"/>
      <c r="M35" s="744"/>
      <c r="N35" s="744"/>
      <c r="O35" s="324">
        <f>+L35+M35-N35</f>
        <v>0</v>
      </c>
      <c r="P35" s="744"/>
      <c r="Q35" s="744"/>
      <c r="R35" s="744"/>
      <c r="S35" s="744"/>
      <c r="T35" s="744"/>
      <c r="U35" s="744"/>
      <c r="V35" s="744"/>
      <c r="W35" s="744"/>
      <c r="X35" s="326"/>
      <c r="Y35" s="326"/>
    </row>
    <row r="36" spans="1:25" ht="22.5" customHeight="1" thickTop="1" thickBot="1" x14ac:dyDescent="0.3">
      <c r="A36" s="740">
        <v>1</v>
      </c>
      <c r="B36" s="741" t="s">
        <v>845</v>
      </c>
      <c r="C36" s="741" t="s">
        <v>845</v>
      </c>
      <c r="D36" s="741" t="s">
        <v>764</v>
      </c>
      <c r="E36" s="741" t="s">
        <v>761</v>
      </c>
      <c r="F36" s="741" t="s">
        <v>869</v>
      </c>
      <c r="G36" s="745">
        <v>64</v>
      </c>
      <c r="H36" s="741" t="s">
        <v>764</v>
      </c>
      <c r="I36" s="741" t="s">
        <v>856</v>
      </c>
      <c r="J36" s="741"/>
      <c r="K36" s="742" t="s">
        <v>879</v>
      </c>
      <c r="L36" s="744"/>
      <c r="M36" s="744"/>
      <c r="N36" s="744"/>
      <c r="O36" s="324">
        <f>+L36+M36-N36</f>
        <v>0</v>
      </c>
      <c r="P36" s="744"/>
      <c r="Q36" s="744"/>
      <c r="R36" s="744"/>
      <c r="S36" s="744"/>
      <c r="T36" s="744"/>
      <c r="U36" s="744"/>
      <c r="V36" s="744"/>
      <c r="W36" s="744"/>
      <c r="X36" s="326"/>
      <c r="Y36" s="326"/>
    </row>
    <row r="37" spans="1:25" ht="22.5" customHeight="1" thickTop="1" thickBot="1" x14ac:dyDescent="0.3">
      <c r="A37" s="740">
        <v>1</v>
      </c>
      <c r="B37" s="741" t="s">
        <v>845</v>
      </c>
      <c r="C37" s="741" t="s">
        <v>845</v>
      </c>
      <c r="D37" s="741" t="s">
        <v>764</v>
      </c>
      <c r="E37" s="741" t="s">
        <v>764</v>
      </c>
      <c r="F37" s="741"/>
      <c r="G37" s="745"/>
      <c r="H37" s="741"/>
      <c r="I37" s="741"/>
      <c r="J37" s="741"/>
      <c r="K37" s="742" t="s">
        <v>880</v>
      </c>
      <c r="L37" s="744">
        <f>+L38+L42+L46+L50+L54+L58+L62+L66+L70+L74</f>
        <v>3340000000</v>
      </c>
      <c r="M37" s="744">
        <f t="shared" ref="M37:U37" si="17">+M38+M42+M46+M50+M54+M58+M62+M66+M70+M74</f>
        <v>249715421.05000001</v>
      </c>
      <c r="N37" s="744">
        <f t="shared" si="17"/>
        <v>500000000</v>
      </c>
      <c r="O37" s="744">
        <f t="shared" si="17"/>
        <v>3089715421.0500002</v>
      </c>
      <c r="P37" s="744">
        <f t="shared" si="17"/>
        <v>0</v>
      </c>
      <c r="Q37" s="744">
        <f t="shared" si="17"/>
        <v>2720536654</v>
      </c>
      <c r="R37" s="744">
        <f t="shared" si="17"/>
        <v>369178767</v>
      </c>
      <c r="S37" s="744">
        <f t="shared" si="17"/>
        <v>0</v>
      </c>
      <c r="T37" s="744">
        <f t="shared" si="17"/>
        <v>8582839243.96</v>
      </c>
      <c r="U37" s="744">
        <f t="shared" si="17"/>
        <v>3054427623.6999998</v>
      </c>
      <c r="V37" s="335">
        <f t="shared" ref="V37:V42" si="18">U37/T37</f>
        <v>0.35587613106577659</v>
      </c>
      <c r="W37" s="744"/>
      <c r="X37" s="326"/>
      <c r="Y37" s="326"/>
    </row>
    <row r="38" spans="1:25" ht="22.5" customHeight="1" thickTop="1" thickBot="1" x14ac:dyDescent="0.3">
      <c r="A38" s="740">
        <v>1</v>
      </c>
      <c r="B38" s="741" t="s">
        <v>845</v>
      </c>
      <c r="C38" s="741" t="s">
        <v>845</v>
      </c>
      <c r="D38" s="741" t="s">
        <v>764</v>
      </c>
      <c r="E38" s="741" t="s">
        <v>764</v>
      </c>
      <c r="F38" s="741" t="s">
        <v>881</v>
      </c>
      <c r="G38" s="745"/>
      <c r="H38" s="741"/>
      <c r="I38" s="741"/>
      <c r="J38" s="741"/>
      <c r="K38" s="742" t="s">
        <v>882</v>
      </c>
      <c r="L38" s="744">
        <f>SUBTOTAL(9,L39:L41)</f>
        <v>0</v>
      </c>
      <c r="M38" s="744">
        <f t="shared" ref="M38:U38" si="19">SUBTOTAL(9,M39:M41)</f>
        <v>0</v>
      </c>
      <c r="N38" s="744">
        <f t="shared" si="19"/>
        <v>0</v>
      </c>
      <c r="O38" s="744">
        <f t="shared" si="19"/>
        <v>0</v>
      </c>
      <c r="P38" s="744">
        <f t="shared" si="19"/>
        <v>0</v>
      </c>
      <c r="Q38" s="744">
        <f t="shared" si="19"/>
        <v>0</v>
      </c>
      <c r="R38" s="744">
        <f t="shared" si="19"/>
        <v>0</v>
      </c>
      <c r="S38" s="744">
        <f t="shared" si="19"/>
        <v>0</v>
      </c>
      <c r="T38" s="744">
        <f t="shared" si="19"/>
        <v>0</v>
      </c>
      <c r="U38" s="744">
        <f t="shared" si="19"/>
        <v>0</v>
      </c>
      <c r="V38" s="335" t="e">
        <f t="shared" si="18"/>
        <v>#DIV/0!</v>
      </c>
      <c r="W38" s="744"/>
      <c r="X38" s="326"/>
      <c r="Y38" s="326"/>
    </row>
    <row r="39" spans="1:25" ht="22.5" customHeight="1" thickTop="1" thickBot="1" x14ac:dyDescent="0.3">
      <c r="A39" s="740">
        <v>1</v>
      </c>
      <c r="B39" s="741" t="s">
        <v>845</v>
      </c>
      <c r="C39" s="741" t="s">
        <v>845</v>
      </c>
      <c r="D39" s="741" t="s">
        <v>764</v>
      </c>
      <c r="E39" s="741" t="s">
        <v>764</v>
      </c>
      <c r="F39" s="741" t="s">
        <v>881</v>
      </c>
      <c r="G39" s="745">
        <v>1</v>
      </c>
      <c r="H39" s="741"/>
      <c r="I39" s="741"/>
      <c r="J39" s="741"/>
      <c r="K39" s="742" t="s">
        <v>883</v>
      </c>
      <c r="L39" s="744"/>
      <c r="M39" s="744"/>
      <c r="N39" s="744"/>
      <c r="O39" s="324">
        <f>+L39+M39-N39</f>
        <v>0</v>
      </c>
      <c r="P39" s="744"/>
      <c r="Q39" s="744"/>
      <c r="R39" s="744"/>
      <c r="S39" s="744"/>
      <c r="T39" s="744"/>
      <c r="U39" s="744"/>
      <c r="V39" s="335" t="e">
        <f t="shared" si="18"/>
        <v>#DIV/0!</v>
      </c>
      <c r="W39" s="744"/>
      <c r="X39" s="326"/>
      <c r="Y39" s="326"/>
    </row>
    <row r="40" spans="1:25" ht="22.5" customHeight="1" thickTop="1" thickBot="1" x14ac:dyDescent="0.3">
      <c r="A40" s="740">
        <v>1</v>
      </c>
      <c r="B40" s="741" t="s">
        <v>845</v>
      </c>
      <c r="C40" s="741" t="s">
        <v>845</v>
      </c>
      <c r="D40" s="741" t="s">
        <v>764</v>
      </c>
      <c r="E40" s="741" t="s">
        <v>764</v>
      </c>
      <c r="F40" s="741" t="s">
        <v>881</v>
      </c>
      <c r="G40" s="745">
        <v>2</v>
      </c>
      <c r="H40" s="741"/>
      <c r="I40" s="741"/>
      <c r="J40" s="741"/>
      <c r="K40" s="742" t="s">
        <v>884</v>
      </c>
      <c r="L40" s="744"/>
      <c r="M40" s="744"/>
      <c r="N40" s="744"/>
      <c r="O40" s="324">
        <f>+L40+M40-N40</f>
        <v>0</v>
      </c>
      <c r="P40" s="744"/>
      <c r="Q40" s="744"/>
      <c r="R40" s="744"/>
      <c r="S40" s="744"/>
      <c r="T40" s="744"/>
      <c r="U40" s="744"/>
      <c r="V40" s="335" t="e">
        <f t="shared" si="18"/>
        <v>#DIV/0!</v>
      </c>
      <c r="W40" s="744"/>
      <c r="X40" s="326"/>
      <c r="Y40" s="326"/>
    </row>
    <row r="41" spans="1:25" ht="22.5" customHeight="1" thickTop="1" thickBot="1" x14ac:dyDescent="0.3">
      <c r="A41" s="740">
        <v>1</v>
      </c>
      <c r="B41" s="741" t="s">
        <v>845</v>
      </c>
      <c r="C41" s="741" t="s">
        <v>845</v>
      </c>
      <c r="D41" s="741" t="s">
        <v>764</v>
      </c>
      <c r="E41" s="741" t="s">
        <v>764</v>
      </c>
      <c r="F41" s="741" t="s">
        <v>881</v>
      </c>
      <c r="G41" s="745">
        <v>3</v>
      </c>
      <c r="H41" s="741"/>
      <c r="I41" s="741"/>
      <c r="J41" s="741"/>
      <c r="K41" s="742" t="s">
        <v>885</v>
      </c>
      <c r="L41" s="744"/>
      <c r="M41" s="744"/>
      <c r="N41" s="744"/>
      <c r="O41" s="324">
        <f>+L41+M41-N41</f>
        <v>0</v>
      </c>
      <c r="P41" s="744"/>
      <c r="Q41" s="744"/>
      <c r="R41" s="744"/>
      <c r="S41" s="744"/>
      <c r="T41" s="744"/>
      <c r="U41" s="744"/>
      <c r="V41" s="335" t="e">
        <f t="shared" si="18"/>
        <v>#DIV/0!</v>
      </c>
      <c r="W41" s="744"/>
      <c r="X41" s="326"/>
      <c r="Y41" s="326"/>
    </row>
    <row r="42" spans="1:25" ht="22.5" customHeight="1" thickTop="1" thickBot="1" x14ac:dyDescent="0.3">
      <c r="A42" s="740">
        <v>1</v>
      </c>
      <c r="B42" s="741" t="s">
        <v>845</v>
      </c>
      <c r="C42" s="741" t="s">
        <v>845</v>
      </c>
      <c r="D42" s="741" t="s">
        <v>764</v>
      </c>
      <c r="E42" s="741" t="s">
        <v>764</v>
      </c>
      <c r="F42" s="741" t="s">
        <v>886</v>
      </c>
      <c r="G42" s="745"/>
      <c r="H42" s="741"/>
      <c r="I42" s="741"/>
      <c r="J42" s="741"/>
      <c r="K42" s="742" t="s">
        <v>887</v>
      </c>
      <c r="L42" s="744">
        <f>SUBTOTAL(9,L43:L45)</f>
        <v>240000000</v>
      </c>
      <c r="M42" s="744">
        <f t="shared" ref="M42:U42" si="20">SUBTOTAL(9,M43:M45)</f>
        <v>0</v>
      </c>
      <c r="N42" s="744">
        <f t="shared" si="20"/>
        <v>0</v>
      </c>
      <c r="O42" s="744">
        <f t="shared" si="20"/>
        <v>240000000</v>
      </c>
      <c r="P42" s="744">
        <f t="shared" si="20"/>
        <v>0</v>
      </c>
      <c r="Q42" s="744">
        <f t="shared" si="20"/>
        <v>160200782</v>
      </c>
      <c r="R42" s="744">
        <f t="shared" si="20"/>
        <v>79799218</v>
      </c>
      <c r="S42" s="744">
        <f t="shared" si="20"/>
        <v>0</v>
      </c>
      <c r="T42" s="744">
        <f t="shared" si="20"/>
        <v>672467464</v>
      </c>
      <c r="U42" s="744">
        <f t="shared" si="20"/>
        <v>672467463.57000005</v>
      </c>
      <c r="V42" s="335">
        <f t="shared" si="18"/>
        <v>0.99999999936056394</v>
      </c>
      <c r="W42" s="744"/>
      <c r="X42" s="326"/>
      <c r="Y42" s="326"/>
    </row>
    <row r="43" spans="1:25" ht="22.5" customHeight="1" thickTop="1" thickBot="1" x14ac:dyDescent="0.3">
      <c r="A43" s="740">
        <v>1</v>
      </c>
      <c r="B43" s="741" t="s">
        <v>845</v>
      </c>
      <c r="C43" s="741" t="s">
        <v>845</v>
      </c>
      <c r="D43" s="741" t="s">
        <v>764</v>
      </c>
      <c r="E43" s="741" t="s">
        <v>764</v>
      </c>
      <c r="F43" s="741" t="s">
        <v>886</v>
      </c>
      <c r="G43" s="745">
        <v>1</v>
      </c>
      <c r="H43" s="741"/>
      <c r="I43" s="741"/>
      <c r="J43" s="741"/>
      <c r="K43" s="742" t="s">
        <v>888</v>
      </c>
      <c r="L43" s="744">
        <v>240000000</v>
      </c>
      <c r="M43" s="744"/>
      <c r="N43" s="744"/>
      <c r="O43" s="324">
        <f>+L43+M43-N43</f>
        <v>240000000</v>
      </c>
      <c r="P43" s="744">
        <f>0</f>
        <v>0</v>
      </c>
      <c r="Q43" s="744">
        <v>160200782</v>
      </c>
      <c r="R43" s="744">
        <v>79799218</v>
      </c>
      <c r="S43" s="744">
        <v>0</v>
      </c>
      <c r="T43" s="744">
        <v>672467464</v>
      </c>
      <c r="U43" s="744">
        <v>672467463.57000005</v>
      </c>
      <c r="V43" s="335">
        <f>U43/T43</f>
        <v>0.99999999936056394</v>
      </c>
      <c r="W43" s="744"/>
      <c r="X43" s="326"/>
      <c r="Y43" s="326"/>
    </row>
    <row r="44" spans="1:25" ht="22.5" customHeight="1" thickTop="1" thickBot="1" x14ac:dyDescent="0.3">
      <c r="A44" s="740">
        <v>1</v>
      </c>
      <c r="B44" s="741" t="s">
        <v>845</v>
      </c>
      <c r="C44" s="741" t="s">
        <v>845</v>
      </c>
      <c r="D44" s="741" t="s">
        <v>764</v>
      </c>
      <c r="E44" s="741" t="s">
        <v>764</v>
      </c>
      <c r="F44" s="741" t="s">
        <v>886</v>
      </c>
      <c r="G44" s="745">
        <v>2</v>
      </c>
      <c r="H44" s="741"/>
      <c r="I44" s="741"/>
      <c r="J44" s="741"/>
      <c r="K44" s="742" t="s">
        <v>889</v>
      </c>
      <c r="L44" s="744"/>
      <c r="M44" s="744"/>
      <c r="N44" s="744"/>
      <c r="O44" s="324">
        <f>+L44+M44-N44</f>
        <v>0</v>
      </c>
      <c r="P44" s="744"/>
      <c r="Q44" s="744"/>
      <c r="R44" s="744"/>
      <c r="S44" s="744"/>
      <c r="T44" s="744"/>
      <c r="U44" s="744"/>
      <c r="V44" s="744"/>
      <c r="W44" s="744"/>
      <c r="X44" s="326"/>
      <c r="Y44" s="326"/>
    </row>
    <row r="45" spans="1:25" ht="25.5" customHeight="1" thickTop="1" thickBot="1" x14ac:dyDescent="0.3">
      <c r="A45" s="740">
        <v>1</v>
      </c>
      <c r="B45" s="741" t="s">
        <v>845</v>
      </c>
      <c r="C45" s="741" t="s">
        <v>845</v>
      </c>
      <c r="D45" s="741" t="s">
        <v>764</v>
      </c>
      <c r="E45" s="741" t="s">
        <v>764</v>
      </c>
      <c r="F45" s="741" t="s">
        <v>886</v>
      </c>
      <c r="G45" s="745">
        <v>3</v>
      </c>
      <c r="H45" s="741"/>
      <c r="I45" s="741"/>
      <c r="J45" s="741"/>
      <c r="K45" s="742" t="s">
        <v>890</v>
      </c>
      <c r="L45" s="744"/>
      <c r="M45" s="744"/>
      <c r="N45" s="744"/>
      <c r="O45" s="324">
        <f>+L45+M45-N45</f>
        <v>0</v>
      </c>
      <c r="P45" s="744"/>
      <c r="Q45" s="744"/>
      <c r="R45" s="744"/>
      <c r="S45" s="744"/>
      <c r="T45" s="744"/>
      <c r="U45" s="744"/>
      <c r="V45" s="744"/>
      <c r="W45" s="744"/>
      <c r="X45" s="326"/>
      <c r="Y45" s="326"/>
    </row>
    <row r="46" spans="1:25" ht="22.5" customHeight="1" thickTop="1" thickBot="1" x14ac:dyDescent="0.3">
      <c r="A46" s="740">
        <v>1</v>
      </c>
      <c r="B46" s="741" t="s">
        <v>845</v>
      </c>
      <c r="C46" s="741" t="s">
        <v>845</v>
      </c>
      <c r="D46" s="741" t="s">
        <v>764</v>
      </c>
      <c r="E46" s="741" t="s">
        <v>764</v>
      </c>
      <c r="F46" s="741" t="s">
        <v>891</v>
      </c>
      <c r="G46" s="745"/>
      <c r="H46" s="741"/>
      <c r="I46" s="741"/>
      <c r="J46" s="741"/>
      <c r="K46" s="742" t="s">
        <v>892</v>
      </c>
      <c r="L46" s="324">
        <f>SUBTOTAL(9,L47:L49)</f>
        <v>600000000</v>
      </c>
      <c r="M46" s="324">
        <f t="shared" ref="M46:U46" si="21">SUBTOTAL(9,M47:M49)</f>
        <v>0</v>
      </c>
      <c r="N46" s="324">
        <f t="shared" si="21"/>
        <v>0</v>
      </c>
      <c r="O46" s="324">
        <f t="shared" si="21"/>
        <v>600000000</v>
      </c>
      <c r="P46" s="324">
        <f t="shared" si="21"/>
        <v>0</v>
      </c>
      <c r="Q46" s="324">
        <f t="shared" si="21"/>
        <v>540893387</v>
      </c>
      <c r="R46" s="324">
        <f t="shared" si="21"/>
        <v>59106613</v>
      </c>
      <c r="S46" s="324">
        <f t="shared" si="21"/>
        <v>0</v>
      </c>
      <c r="T46" s="324">
        <f t="shared" si="21"/>
        <v>761721306.58000004</v>
      </c>
      <c r="U46" s="324">
        <f t="shared" si="21"/>
        <v>412678836.63</v>
      </c>
      <c r="V46" s="335">
        <f>U46/T46</f>
        <v>0.54177142357072594</v>
      </c>
      <c r="W46" s="324"/>
      <c r="X46" s="326"/>
      <c r="Y46" s="326"/>
    </row>
    <row r="47" spans="1:25" ht="22.5" customHeight="1" thickTop="1" thickBot="1" x14ac:dyDescent="0.3">
      <c r="A47" s="740">
        <v>1</v>
      </c>
      <c r="B47" s="741" t="s">
        <v>845</v>
      </c>
      <c r="C47" s="741" t="s">
        <v>845</v>
      </c>
      <c r="D47" s="741" t="s">
        <v>764</v>
      </c>
      <c r="E47" s="741" t="s">
        <v>764</v>
      </c>
      <c r="F47" s="741" t="s">
        <v>891</v>
      </c>
      <c r="G47" s="745">
        <v>1</v>
      </c>
      <c r="H47" s="741"/>
      <c r="I47" s="741"/>
      <c r="J47" s="741"/>
      <c r="K47" s="742" t="s">
        <v>893</v>
      </c>
      <c r="L47" s="324">
        <v>600000000</v>
      </c>
      <c r="M47" s="324"/>
      <c r="N47" s="324"/>
      <c r="O47" s="324">
        <f>+L47+M47-N47</f>
        <v>600000000</v>
      </c>
      <c r="P47" s="324">
        <v>0</v>
      </c>
      <c r="Q47" s="324">
        <v>540893387</v>
      </c>
      <c r="R47" s="324">
        <v>59106613</v>
      </c>
      <c r="S47" s="324">
        <v>0</v>
      </c>
      <c r="T47" s="324">
        <v>761721306.58000004</v>
      </c>
      <c r="U47" s="324">
        <v>412678836.63</v>
      </c>
      <c r="V47" s="335">
        <f>U47/T47</f>
        <v>0.54177142357072594</v>
      </c>
      <c r="W47" s="324"/>
      <c r="X47" s="326"/>
      <c r="Y47" s="326"/>
    </row>
    <row r="48" spans="1:25" ht="22.5" customHeight="1" thickTop="1" thickBot="1" x14ac:dyDescent="0.3">
      <c r="A48" s="740">
        <v>1</v>
      </c>
      <c r="B48" s="741" t="s">
        <v>845</v>
      </c>
      <c r="C48" s="741" t="s">
        <v>845</v>
      </c>
      <c r="D48" s="741" t="s">
        <v>764</v>
      </c>
      <c r="E48" s="741" t="s">
        <v>764</v>
      </c>
      <c r="F48" s="741" t="s">
        <v>891</v>
      </c>
      <c r="G48" s="745">
        <v>2</v>
      </c>
      <c r="H48" s="741"/>
      <c r="I48" s="741"/>
      <c r="J48" s="741"/>
      <c r="K48" s="742" t="s">
        <v>894</v>
      </c>
      <c r="L48" s="324"/>
      <c r="M48" s="324"/>
      <c r="N48" s="324"/>
      <c r="O48" s="324">
        <f>+L48+M48-N48</f>
        <v>0</v>
      </c>
      <c r="P48" s="324"/>
      <c r="Q48" s="324"/>
      <c r="R48" s="324"/>
      <c r="S48" s="324"/>
      <c r="T48" s="324"/>
      <c r="U48" s="324"/>
      <c r="V48" s="324"/>
      <c r="W48" s="324"/>
      <c r="X48" s="326"/>
      <c r="Y48" s="326"/>
    </row>
    <row r="49" spans="1:25" ht="22.5" customHeight="1" thickTop="1" thickBot="1" x14ac:dyDescent="0.3">
      <c r="A49" s="740">
        <v>1</v>
      </c>
      <c r="B49" s="741" t="s">
        <v>845</v>
      </c>
      <c r="C49" s="741" t="s">
        <v>845</v>
      </c>
      <c r="D49" s="741" t="s">
        <v>764</v>
      </c>
      <c r="E49" s="741" t="s">
        <v>764</v>
      </c>
      <c r="F49" s="741" t="s">
        <v>891</v>
      </c>
      <c r="G49" s="745">
        <v>3</v>
      </c>
      <c r="H49" s="741"/>
      <c r="I49" s="741"/>
      <c r="J49" s="741"/>
      <c r="K49" s="742" t="s">
        <v>895</v>
      </c>
      <c r="L49" s="324"/>
      <c r="M49" s="324"/>
      <c r="N49" s="324"/>
      <c r="O49" s="324">
        <f>+L49+M49-N49</f>
        <v>0</v>
      </c>
      <c r="P49" s="324"/>
      <c r="Q49" s="324"/>
      <c r="R49" s="324"/>
      <c r="S49" s="324"/>
      <c r="T49" s="324"/>
      <c r="U49" s="324"/>
      <c r="V49" s="324"/>
      <c r="W49" s="324"/>
      <c r="X49" s="326"/>
      <c r="Y49" s="326"/>
    </row>
    <row r="50" spans="1:25" ht="22.5" customHeight="1" thickTop="1" thickBot="1" x14ac:dyDescent="0.3">
      <c r="A50" s="740">
        <v>1</v>
      </c>
      <c r="B50" s="741" t="s">
        <v>845</v>
      </c>
      <c r="C50" s="741" t="s">
        <v>845</v>
      </c>
      <c r="D50" s="741" t="s">
        <v>764</v>
      </c>
      <c r="E50" s="741" t="s">
        <v>764</v>
      </c>
      <c r="F50" s="741" t="s">
        <v>896</v>
      </c>
      <c r="G50" s="745"/>
      <c r="H50" s="741"/>
      <c r="I50" s="741"/>
      <c r="J50" s="741"/>
      <c r="K50" s="742" t="s">
        <v>897</v>
      </c>
      <c r="L50" s="744">
        <f>SUBTOTAL(9,L51:L53)</f>
        <v>500000000</v>
      </c>
      <c r="M50" s="744">
        <f t="shared" ref="M50:U50" si="22">SUBTOTAL(9,M51:M53)</f>
        <v>0</v>
      </c>
      <c r="N50" s="744">
        <f t="shared" si="22"/>
        <v>0</v>
      </c>
      <c r="O50" s="744">
        <f t="shared" si="22"/>
        <v>500000000</v>
      </c>
      <c r="P50" s="744">
        <f t="shared" si="22"/>
        <v>0</v>
      </c>
      <c r="Q50" s="744">
        <f t="shared" si="22"/>
        <v>444901834</v>
      </c>
      <c r="R50" s="744">
        <f t="shared" si="22"/>
        <v>55098166</v>
      </c>
      <c r="S50" s="744">
        <f t="shared" si="22"/>
        <v>0</v>
      </c>
      <c r="T50" s="744">
        <f t="shared" si="22"/>
        <v>2530467945</v>
      </c>
      <c r="U50" s="744">
        <f t="shared" si="22"/>
        <v>417037293</v>
      </c>
      <c r="V50" s="335">
        <f>U50/T50</f>
        <v>0.16480639236076156</v>
      </c>
      <c r="W50" s="744"/>
      <c r="X50" s="326"/>
      <c r="Y50" s="326"/>
    </row>
    <row r="51" spans="1:25" ht="22.5" customHeight="1" thickTop="1" thickBot="1" x14ac:dyDescent="0.3">
      <c r="A51" s="740">
        <v>1</v>
      </c>
      <c r="B51" s="741" t="s">
        <v>845</v>
      </c>
      <c r="C51" s="741" t="s">
        <v>845</v>
      </c>
      <c r="D51" s="741" t="s">
        <v>764</v>
      </c>
      <c r="E51" s="741" t="s">
        <v>764</v>
      </c>
      <c r="F51" s="741" t="s">
        <v>896</v>
      </c>
      <c r="G51" s="745">
        <v>1</v>
      </c>
      <c r="H51" s="741"/>
      <c r="I51" s="741"/>
      <c r="J51" s="741"/>
      <c r="K51" s="742" t="s">
        <v>898</v>
      </c>
      <c r="L51" s="744">
        <v>500000000</v>
      </c>
      <c r="M51" s="744"/>
      <c r="N51" s="744"/>
      <c r="O51" s="324">
        <f>+L51+M51-N51</f>
        <v>500000000</v>
      </c>
      <c r="P51" s="744">
        <v>0</v>
      </c>
      <c r="Q51" s="744">
        <v>444901834</v>
      </c>
      <c r="R51" s="744">
        <v>55098166</v>
      </c>
      <c r="S51" s="744">
        <v>0</v>
      </c>
      <c r="T51" s="744">
        <v>2530467945</v>
      </c>
      <c r="U51" s="744">
        <v>417037293</v>
      </c>
      <c r="V51" s="335">
        <f>U51/T51</f>
        <v>0.16480639236076156</v>
      </c>
      <c r="W51" s="744"/>
      <c r="X51" s="326"/>
      <c r="Y51" s="326"/>
    </row>
    <row r="52" spans="1:25" ht="22.5" customHeight="1" thickTop="1" thickBot="1" x14ac:dyDescent="0.3">
      <c r="A52" s="740">
        <v>1</v>
      </c>
      <c r="B52" s="741" t="s">
        <v>845</v>
      </c>
      <c r="C52" s="741" t="s">
        <v>845</v>
      </c>
      <c r="D52" s="741" t="s">
        <v>764</v>
      </c>
      <c r="E52" s="741" t="s">
        <v>764</v>
      </c>
      <c r="F52" s="741" t="s">
        <v>896</v>
      </c>
      <c r="G52" s="745">
        <v>2</v>
      </c>
      <c r="H52" s="741"/>
      <c r="I52" s="741"/>
      <c r="J52" s="741"/>
      <c r="K52" s="742" t="s">
        <v>899</v>
      </c>
      <c r="L52" s="744"/>
      <c r="M52" s="744"/>
      <c r="N52" s="744"/>
      <c r="O52" s="324">
        <f>+L52+M52-N52</f>
        <v>0</v>
      </c>
      <c r="P52" s="744"/>
      <c r="Q52" s="744"/>
      <c r="R52" s="744"/>
      <c r="S52" s="744"/>
      <c r="T52" s="744"/>
      <c r="U52" s="744"/>
      <c r="V52" s="744"/>
      <c r="W52" s="744"/>
      <c r="X52" s="326"/>
      <c r="Y52" s="326"/>
    </row>
    <row r="53" spans="1:25" ht="22.5" customHeight="1" thickTop="1" thickBot="1" x14ac:dyDescent="0.3">
      <c r="A53" s="740">
        <v>1</v>
      </c>
      <c r="B53" s="741" t="s">
        <v>845</v>
      </c>
      <c r="C53" s="741" t="s">
        <v>845</v>
      </c>
      <c r="D53" s="741" t="s">
        <v>764</v>
      </c>
      <c r="E53" s="741" t="s">
        <v>764</v>
      </c>
      <c r="F53" s="741" t="s">
        <v>896</v>
      </c>
      <c r="G53" s="745">
        <v>3</v>
      </c>
      <c r="H53" s="741"/>
      <c r="I53" s="741"/>
      <c r="J53" s="741"/>
      <c r="K53" s="742" t="s">
        <v>900</v>
      </c>
      <c r="L53" s="744"/>
      <c r="M53" s="744"/>
      <c r="N53" s="744"/>
      <c r="O53" s="324">
        <f>+L53+M53-N53</f>
        <v>0</v>
      </c>
      <c r="P53" s="744"/>
      <c r="Q53" s="744"/>
      <c r="R53" s="744"/>
      <c r="S53" s="744"/>
      <c r="T53" s="744"/>
      <c r="U53" s="744"/>
      <c r="V53" s="744"/>
      <c r="W53" s="744"/>
      <c r="X53" s="326"/>
      <c r="Y53" s="326"/>
    </row>
    <row r="54" spans="1:25" ht="22.5" customHeight="1" thickTop="1" thickBot="1" x14ac:dyDescent="0.3">
      <c r="A54" s="740">
        <v>1</v>
      </c>
      <c r="B54" s="741" t="s">
        <v>845</v>
      </c>
      <c r="C54" s="741" t="s">
        <v>845</v>
      </c>
      <c r="D54" s="741" t="s">
        <v>764</v>
      </c>
      <c r="E54" s="741" t="s">
        <v>764</v>
      </c>
      <c r="F54" s="741" t="s">
        <v>901</v>
      </c>
      <c r="G54" s="745"/>
      <c r="H54" s="741"/>
      <c r="I54" s="741"/>
      <c r="J54" s="741"/>
      <c r="K54" s="742" t="s">
        <v>902</v>
      </c>
      <c r="L54" s="744">
        <f>SUBTOTAL(9,L55:L57)</f>
        <v>1000000000</v>
      </c>
      <c r="M54" s="744">
        <f t="shared" ref="M54:U54" si="23">SUBTOTAL(9,M55:M57)</f>
        <v>0</v>
      </c>
      <c r="N54" s="744">
        <f t="shared" si="23"/>
        <v>500000000</v>
      </c>
      <c r="O54" s="744">
        <f t="shared" si="23"/>
        <v>500000000</v>
      </c>
      <c r="P54" s="744">
        <f t="shared" si="23"/>
        <v>0</v>
      </c>
      <c r="Q54" s="744">
        <f t="shared" si="23"/>
        <v>474682610</v>
      </c>
      <c r="R54" s="744">
        <f t="shared" si="23"/>
        <v>25317390</v>
      </c>
      <c r="S54" s="744">
        <f t="shared" si="23"/>
        <v>0</v>
      </c>
      <c r="T54" s="744">
        <f t="shared" si="23"/>
        <v>2497365477</v>
      </c>
      <c r="U54" s="744">
        <f t="shared" si="23"/>
        <v>89278087</v>
      </c>
      <c r="V54" s="335">
        <f t="shared" ref="V54" si="24">U54/T54</f>
        <v>3.5748907327431592E-2</v>
      </c>
      <c r="W54" s="744"/>
      <c r="X54" s="326"/>
      <c r="Y54" s="326"/>
    </row>
    <row r="55" spans="1:25" ht="22.5" customHeight="1" thickTop="1" thickBot="1" x14ac:dyDescent="0.3">
      <c r="A55" s="740">
        <v>1</v>
      </c>
      <c r="B55" s="741" t="s">
        <v>845</v>
      </c>
      <c r="C55" s="741" t="s">
        <v>845</v>
      </c>
      <c r="D55" s="741" t="s">
        <v>764</v>
      </c>
      <c r="E55" s="741" t="s">
        <v>764</v>
      </c>
      <c r="F55" s="741" t="s">
        <v>901</v>
      </c>
      <c r="G55" s="745">
        <v>1</v>
      </c>
      <c r="H55" s="741"/>
      <c r="I55" s="741"/>
      <c r="J55" s="741"/>
      <c r="K55" s="742" t="s">
        <v>903</v>
      </c>
      <c r="L55" s="744">
        <v>1000000000</v>
      </c>
      <c r="M55" s="744"/>
      <c r="N55" s="744">
        <v>500000000</v>
      </c>
      <c r="O55" s="324">
        <f>+L55+M55-N55</f>
        <v>500000000</v>
      </c>
      <c r="P55" s="744">
        <v>0</v>
      </c>
      <c r="Q55" s="744">
        <v>474682610</v>
      </c>
      <c r="R55" s="744">
        <v>25317390</v>
      </c>
      <c r="S55" s="744">
        <v>0</v>
      </c>
      <c r="T55" s="744">
        <v>2497365477</v>
      </c>
      <c r="U55" s="744">
        <v>89278087</v>
      </c>
      <c r="V55" s="335">
        <f>U55/T55</f>
        <v>3.5748907327431592E-2</v>
      </c>
      <c r="W55" s="744"/>
      <c r="X55" s="326"/>
      <c r="Y55" s="326"/>
    </row>
    <row r="56" spans="1:25" ht="22.5" customHeight="1" thickTop="1" thickBot="1" x14ac:dyDescent="0.3">
      <c r="A56" s="740">
        <v>1</v>
      </c>
      <c r="B56" s="741" t="s">
        <v>845</v>
      </c>
      <c r="C56" s="741" t="s">
        <v>845</v>
      </c>
      <c r="D56" s="741" t="s">
        <v>764</v>
      </c>
      <c r="E56" s="741" t="s">
        <v>764</v>
      </c>
      <c r="F56" s="741" t="s">
        <v>901</v>
      </c>
      <c r="G56" s="745">
        <v>2</v>
      </c>
      <c r="H56" s="741"/>
      <c r="I56" s="741"/>
      <c r="J56" s="741"/>
      <c r="K56" s="742" t="s">
        <v>904</v>
      </c>
      <c r="L56" s="744"/>
      <c r="M56" s="744"/>
      <c r="N56" s="744"/>
      <c r="O56" s="324">
        <f>+L56+M56-N56</f>
        <v>0</v>
      </c>
      <c r="P56" s="744"/>
      <c r="Q56" s="744"/>
      <c r="R56" s="744"/>
      <c r="S56" s="744"/>
      <c r="T56" s="744"/>
      <c r="U56" s="744"/>
      <c r="V56" s="744"/>
      <c r="W56" s="744"/>
      <c r="X56" s="326"/>
      <c r="Y56" s="326"/>
    </row>
    <row r="57" spans="1:25" ht="22.5" customHeight="1" thickTop="1" thickBot="1" x14ac:dyDescent="0.3">
      <c r="A57" s="740">
        <v>1</v>
      </c>
      <c r="B57" s="741" t="s">
        <v>845</v>
      </c>
      <c r="C57" s="741" t="s">
        <v>845</v>
      </c>
      <c r="D57" s="741" t="s">
        <v>764</v>
      </c>
      <c r="E57" s="741" t="s">
        <v>764</v>
      </c>
      <c r="F57" s="741" t="s">
        <v>901</v>
      </c>
      <c r="G57" s="745">
        <v>3</v>
      </c>
      <c r="H57" s="741"/>
      <c r="I57" s="741"/>
      <c r="J57" s="741"/>
      <c r="K57" s="742" t="s">
        <v>905</v>
      </c>
      <c r="L57" s="744"/>
      <c r="M57" s="744"/>
      <c r="N57" s="744"/>
      <c r="O57" s="324">
        <f>+L57+M57-N57</f>
        <v>0</v>
      </c>
      <c r="P57" s="744"/>
      <c r="Q57" s="744"/>
      <c r="R57" s="744"/>
      <c r="S57" s="744"/>
      <c r="T57" s="744"/>
      <c r="U57" s="744"/>
      <c r="V57" s="744"/>
      <c r="W57" s="744"/>
      <c r="X57" s="326"/>
      <c r="Y57" s="326"/>
    </row>
    <row r="58" spans="1:25" ht="22.5" customHeight="1" thickTop="1" thickBot="1" x14ac:dyDescent="0.3">
      <c r="A58" s="740">
        <v>1</v>
      </c>
      <c r="B58" s="741" t="s">
        <v>845</v>
      </c>
      <c r="C58" s="741" t="s">
        <v>845</v>
      </c>
      <c r="D58" s="741" t="s">
        <v>764</v>
      </c>
      <c r="E58" s="741" t="s">
        <v>764</v>
      </c>
      <c r="F58" s="741" t="s">
        <v>906</v>
      </c>
      <c r="G58" s="745"/>
      <c r="H58" s="741"/>
      <c r="I58" s="741"/>
      <c r="J58" s="741"/>
      <c r="K58" s="742" t="s">
        <v>907</v>
      </c>
      <c r="L58" s="744">
        <f>SUBTOTAL(9,L59:L61)</f>
        <v>1000000000</v>
      </c>
      <c r="M58" s="744">
        <f t="shared" ref="M58:U58" si="25">SUBTOTAL(9,M59:M61)</f>
        <v>249715421.05000001</v>
      </c>
      <c r="N58" s="744">
        <f t="shared" si="25"/>
        <v>0</v>
      </c>
      <c r="O58" s="744">
        <f t="shared" si="25"/>
        <v>1249715421.05</v>
      </c>
      <c r="P58" s="744">
        <f t="shared" si="25"/>
        <v>0</v>
      </c>
      <c r="Q58" s="744">
        <f t="shared" si="25"/>
        <v>1099858041</v>
      </c>
      <c r="R58" s="744">
        <f t="shared" si="25"/>
        <v>149857380</v>
      </c>
      <c r="S58" s="744">
        <f t="shared" si="25"/>
        <v>0</v>
      </c>
      <c r="T58" s="744">
        <f t="shared" si="25"/>
        <v>2120817051.3800001</v>
      </c>
      <c r="U58" s="744">
        <f t="shared" si="25"/>
        <v>1462965943.5</v>
      </c>
      <c r="V58" s="335">
        <f>U58/T58</f>
        <v>0.68981242042922031</v>
      </c>
      <c r="W58" s="744"/>
      <c r="X58" s="326"/>
      <c r="Y58" s="326"/>
    </row>
    <row r="59" spans="1:25" ht="22.5" customHeight="1" thickTop="1" thickBot="1" x14ac:dyDescent="0.3">
      <c r="A59" s="740">
        <v>1</v>
      </c>
      <c r="B59" s="741" t="s">
        <v>845</v>
      </c>
      <c r="C59" s="741" t="s">
        <v>845</v>
      </c>
      <c r="D59" s="741" t="s">
        <v>764</v>
      </c>
      <c r="E59" s="741" t="s">
        <v>764</v>
      </c>
      <c r="F59" s="741" t="s">
        <v>906</v>
      </c>
      <c r="G59" s="745">
        <v>1</v>
      </c>
      <c r="H59" s="741"/>
      <c r="I59" s="741"/>
      <c r="J59" s="741"/>
      <c r="K59" s="742" t="s">
        <v>908</v>
      </c>
      <c r="L59" s="744">
        <v>1000000000</v>
      </c>
      <c r="M59" s="744">
        <v>249715421.05000001</v>
      </c>
      <c r="N59" s="744"/>
      <c r="O59" s="324">
        <f>+L59+M59-N59</f>
        <v>1249715421.05</v>
      </c>
      <c r="P59" s="744">
        <v>0</v>
      </c>
      <c r="Q59" s="744">
        <v>1099858041</v>
      </c>
      <c r="R59" s="744">
        <v>149857380</v>
      </c>
      <c r="S59" s="744">
        <v>0</v>
      </c>
      <c r="T59" s="744">
        <v>2120817051.3800001</v>
      </c>
      <c r="U59" s="744">
        <v>1462965943.5</v>
      </c>
      <c r="V59" s="335">
        <f>U59/T59</f>
        <v>0.68981242042922031</v>
      </c>
      <c r="W59" s="744"/>
      <c r="X59" s="326"/>
      <c r="Y59" s="326"/>
    </row>
    <row r="60" spans="1:25" ht="22.5" customHeight="1" thickTop="1" thickBot="1" x14ac:dyDescent="0.3">
      <c r="A60" s="740">
        <v>1</v>
      </c>
      <c r="B60" s="741" t="s">
        <v>845</v>
      </c>
      <c r="C60" s="741" t="s">
        <v>845</v>
      </c>
      <c r="D60" s="741" t="s">
        <v>764</v>
      </c>
      <c r="E60" s="741" t="s">
        <v>764</v>
      </c>
      <c r="F60" s="741" t="s">
        <v>906</v>
      </c>
      <c r="G60" s="745">
        <v>2</v>
      </c>
      <c r="H60" s="741"/>
      <c r="I60" s="741"/>
      <c r="J60" s="741"/>
      <c r="K60" s="742" t="s">
        <v>909</v>
      </c>
      <c r="L60" s="744"/>
      <c r="M60" s="744"/>
      <c r="N60" s="744"/>
      <c r="O60" s="324">
        <f>+L60+M60-N60</f>
        <v>0</v>
      </c>
      <c r="P60" s="744"/>
      <c r="Q60" s="744"/>
      <c r="R60" s="744"/>
      <c r="S60" s="744"/>
      <c r="T60" s="744"/>
      <c r="U60" s="744"/>
      <c r="V60" s="744"/>
      <c r="W60" s="744"/>
      <c r="X60" s="326"/>
      <c r="Y60" s="326"/>
    </row>
    <row r="61" spans="1:25" ht="22.5" customHeight="1" thickTop="1" thickBot="1" x14ac:dyDescent="0.3">
      <c r="A61" s="740">
        <v>1</v>
      </c>
      <c r="B61" s="741" t="s">
        <v>845</v>
      </c>
      <c r="C61" s="741" t="s">
        <v>845</v>
      </c>
      <c r="D61" s="741" t="s">
        <v>764</v>
      </c>
      <c r="E61" s="741" t="s">
        <v>764</v>
      </c>
      <c r="F61" s="741" t="s">
        <v>906</v>
      </c>
      <c r="G61" s="745">
        <v>3</v>
      </c>
      <c r="H61" s="741"/>
      <c r="I61" s="741"/>
      <c r="J61" s="741"/>
      <c r="K61" s="742" t="s">
        <v>910</v>
      </c>
      <c r="L61" s="744"/>
      <c r="M61" s="744"/>
      <c r="N61" s="744"/>
      <c r="O61" s="324">
        <f>+L61+M61-N61</f>
        <v>0</v>
      </c>
      <c r="P61" s="744"/>
      <c r="Q61" s="744"/>
      <c r="R61" s="744"/>
      <c r="S61" s="744"/>
      <c r="T61" s="744"/>
      <c r="U61" s="744"/>
      <c r="V61" s="744"/>
      <c r="W61" s="744"/>
      <c r="X61" s="326"/>
      <c r="Y61" s="326"/>
    </row>
    <row r="62" spans="1:25" ht="22.5" customHeight="1" thickTop="1" thickBot="1" x14ac:dyDescent="0.3">
      <c r="A62" s="740">
        <v>1</v>
      </c>
      <c r="B62" s="741" t="s">
        <v>845</v>
      </c>
      <c r="C62" s="741" t="s">
        <v>845</v>
      </c>
      <c r="D62" s="741" t="s">
        <v>764</v>
      </c>
      <c r="E62" s="741" t="s">
        <v>764</v>
      </c>
      <c r="F62" s="741" t="s">
        <v>911</v>
      </c>
      <c r="G62" s="745"/>
      <c r="H62" s="741"/>
      <c r="I62" s="741"/>
      <c r="J62" s="741"/>
      <c r="K62" s="742" t="s">
        <v>912</v>
      </c>
      <c r="L62" s="744">
        <f>SUBTOTAL(9,L63:L65)</f>
        <v>0</v>
      </c>
      <c r="M62" s="744">
        <f t="shared" ref="M62:V62" si="26">SUBTOTAL(9,M63:M65)</f>
        <v>0</v>
      </c>
      <c r="N62" s="744">
        <f t="shared" si="26"/>
        <v>0</v>
      </c>
      <c r="O62" s="744">
        <f t="shared" si="26"/>
        <v>0</v>
      </c>
      <c r="P62" s="744">
        <f t="shared" si="26"/>
        <v>0</v>
      </c>
      <c r="Q62" s="744">
        <f t="shared" si="26"/>
        <v>0</v>
      </c>
      <c r="R62" s="744">
        <f t="shared" si="26"/>
        <v>0</v>
      </c>
      <c r="S62" s="744">
        <f t="shared" si="26"/>
        <v>0</v>
      </c>
      <c r="T62" s="744">
        <f t="shared" si="26"/>
        <v>0</v>
      </c>
      <c r="U62" s="744">
        <f t="shared" si="26"/>
        <v>0</v>
      </c>
      <c r="V62" s="744">
        <f t="shared" si="26"/>
        <v>0</v>
      </c>
      <c r="W62" s="744"/>
      <c r="X62" s="326"/>
      <c r="Y62" s="326"/>
    </row>
    <row r="63" spans="1:25" ht="22.5" customHeight="1" thickTop="1" thickBot="1" x14ac:dyDescent="0.3">
      <c r="A63" s="740">
        <v>1</v>
      </c>
      <c r="B63" s="741" t="s">
        <v>845</v>
      </c>
      <c r="C63" s="741" t="s">
        <v>845</v>
      </c>
      <c r="D63" s="741" t="s">
        <v>764</v>
      </c>
      <c r="E63" s="741" t="s">
        <v>764</v>
      </c>
      <c r="F63" s="741" t="s">
        <v>911</v>
      </c>
      <c r="G63" s="745">
        <v>1</v>
      </c>
      <c r="H63" s="741"/>
      <c r="I63" s="741"/>
      <c r="J63" s="741"/>
      <c r="K63" s="742" t="s">
        <v>913</v>
      </c>
      <c r="L63" s="744"/>
      <c r="M63" s="744"/>
      <c r="N63" s="744"/>
      <c r="O63" s="324">
        <f>+L63+M63-N63</f>
        <v>0</v>
      </c>
      <c r="P63" s="744"/>
      <c r="Q63" s="744"/>
      <c r="R63" s="744"/>
      <c r="S63" s="744"/>
      <c r="T63" s="744"/>
      <c r="U63" s="744"/>
      <c r="V63" s="744"/>
      <c r="W63" s="744"/>
      <c r="X63" s="326"/>
      <c r="Y63" s="326"/>
    </row>
    <row r="64" spans="1:25" ht="22.5" customHeight="1" thickTop="1" thickBot="1" x14ac:dyDescent="0.3">
      <c r="A64" s="740">
        <v>1</v>
      </c>
      <c r="B64" s="741" t="s">
        <v>845</v>
      </c>
      <c r="C64" s="741" t="s">
        <v>845</v>
      </c>
      <c r="D64" s="741" t="s">
        <v>764</v>
      </c>
      <c r="E64" s="741" t="s">
        <v>764</v>
      </c>
      <c r="F64" s="741" t="s">
        <v>911</v>
      </c>
      <c r="G64" s="745">
        <v>2</v>
      </c>
      <c r="H64" s="741"/>
      <c r="I64" s="741"/>
      <c r="J64" s="741"/>
      <c r="K64" s="742" t="s">
        <v>914</v>
      </c>
      <c r="L64" s="744"/>
      <c r="M64" s="744"/>
      <c r="N64" s="744"/>
      <c r="O64" s="324">
        <f>+L64+M64-N64</f>
        <v>0</v>
      </c>
      <c r="P64" s="744"/>
      <c r="Q64" s="744"/>
      <c r="R64" s="744"/>
      <c r="S64" s="744"/>
      <c r="T64" s="744"/>
      <c r="U64" s="744"/>
      <c r="V64" s="744"/>
      <c r="W64" s="744"/>
      <c r="X64" s="326"/>
      <c r="Y64" s="326"/>
    </row>
    <row r="65" spans="1:25" ht="22.5" customHeight="1" thickTop="1" thickBot="1" x14ac:dyDescent="0.3">
      <c r="A65" s="740">
        <v>1</v>
      </c>
      <c r="B65" s="741" t="s">
        <v>845</v>
      </c>
      <c r="C65" s="741" t="s">
        <v>845</v>
      </c>
      <c r="D65" s="741" t="s">
        <v>764</v>
      </c>
      <c r="E65" s="741" t="s">
        <v>764</v>
      </c>
      <c r="F65" s="741" t="s">
        <v>911</v>
      </c>
      <c r="G65" s="745">
        <v>3</v>
      </c>
      <c r="H65" s="741"/>
      <c r="I65" s="741"/>
      <c r="J65" s="741"/>
      <c r="K65" s="742" t="s">
        <v>915</v>
      </c>
      <c r="L65" s="744"/>
      <c r="M65" s="744"/>
      <c r="N65" s="744"/>
      <c r="O65" s="324">
        <f>+L65+M65-N65</f>
        <v>0</v>
      </c>
      <c r="P65" s="744"/>
      <c r="Q65" s="744"/>
      <c r="R65" s="744"/>
      <c r="S65" s="744"/>
      <c r="T65" s="744"/>
      <c r="U65" s="744"/>
      <c r="V65" s="744"/>
      <c r="W65" s="744"/>
      <c r="X65" s="326"/>
      <c r="Y65" s="326"/>
    </row>
    <row r="66" spans="1:25" ht="22.5" customHeight="1" thickTop="1" thickBot="1" x14ac:dyDescent="0.3">
      <c r="A66" s="740">
        <v>1</v>
      </c>
      <c r="B66" s="741" t="s">
        <v>845</v>
      </c>
      <c r="C66" s="741" t="s">
        <v>845</v>
      </c>
      <c r="D66" s="741" t="s">
        <v>764</v>
      </c>
      <c r="E66" s="741" t="s">
        <v>764</v>
      </c>
      <c r="F66" s="741" t="s">
        <v>916</v>
      </c>
      <c r="G66" s="745"/>
      <c r="H66" s="741"/>
      <c r="I66" s="741"/>
      <c r="J66" s="741"/>
      <c r="K66" s="742" t="s">
        <v>917</v>
      </c>
      <c r="L66" s="744">
        <f>SUBTOTAL(9,L67:L69)</f>
        <v>0</v>
      </c>
      <c r="M66" s="744">
        <f t="shared" ref="M66:V66" si="27">SUBTOTAL(9,M67:M69)</f>
        <v>0</v>
      </c>
      <c r="N66" s="744">
        <f t="shared" si="27"/>
        <v>0</v>
      </c>
      <c r="O66" s="744">
        <f t="shared" si="27"/>
        <v>0</v>
      </c>
      <c r="P66" s="744">
        <f t="shared" si="27"/>
        <v>0</v>
      </c>
      <c r="Q66" s="744">
        <f t="shared" si="27"/>
        <v>0</v>
      </c>
      <c r="R66" s="744">
        <f t="shared" si="27"/>
        <v>0</v>
      </c>
      <c r="S66" s="744">
        <f t="shared" si="27"/>
        <v>0</v>
      </c>
      <c r="T66" s="744">
        <f t="shared" si="27"/>
        <v>0</v>
      </c>
      <c r="U66" s="744">
        <f t="shared" si="27"/>
        <v>0</v>
      </c>
      <c r="V66" s="744">
        <f t="shared" si="27"/>
        <v>0</v>
      </c>
      <c r="W66" s="744"/>
      <c r="X66" s="326"/>
      <c r="Y66" s="326"/>
    </row>
    <row r="67" spans="1:25" ht="22.5" customHeight="1" thickTop="1" thickBot="1" x14ac:dyDescent="0.3">
      <c r="A67" s="740">
        <v>1</v>
      </c>
      <c r="B67" s="741" t="s">
        <v>845</v>
      </c>
      <c r="C67" s="741" t="s">
        <v>845</v>
      </c>
      <c r="D67" s="741" t="s">
        <v>764</v>
      </c>
      <c r="E67" s="741" t="s">
        <v>764</v>
      </c>
      <c r="F67" s="741" t="s">
        <v>916</v>
      </c>
      <c r="G67" s="745">
        <v>1</v>
      </c>
      <c r="H67" s="741"/>
      <c r="I67" s="741"/>
      <c r="J67" s="741"/>
      <c r="K67" s="742" t="s">
        <v>918</v>
      </c>
      <c r="L67" s="744"/>
      <c r="M67" s="744"/>
      <c r="N67" s="744"/>
      <c r="O67" s="324">
        <f>+L67+M67-N67</f>
        <v>0</v>
      </c>
      <c r="P67" s="744"/>
      <c r="Q67" s="744"/>
      <c r="R67" s="744"/>
      <c r="S67" s="744"/>
      <c r="T67" s="744"/>
      <c r="U67" s="744"/>
      <c r="V67" s="744"/>
      <c r="W67" s="744"/>
      <c r="X67" s="326"/>
      <c r="Y67" s="326"/>
    </row>
    <row r="68" spans="1:25" ht="22.5" customHeight="1" thickTop="1" thickBot="1" x14ac:dyDescent="0.3">
      <c r="A68" s="740">
        <v>1</v>
      </c>
      <c r="B68" s="741" t="s">
        <v>845</v>
      </c>
      <c r="C68" s="741" t="s">
        <v>845</v>
      </c>
      <c r="D68" s="741" t="s">
        <v>764</v>
      </c>
      <c r="E68" s="741" t="s">
        <v>764</v>
      </c>
      <c r="F68" s="741" t="s">
        <v>916</v>
      </c>
      <c r="G68" s="745">
        <v>2</v>
      </c>
      <c r="H68" s="741"/>
      <c r="I68" s="741"/>
      <c r="J68" s="741"/>
      <c r="K68" s="742" t="s">
        <v>919</v>
      </c>
      <c r="L68" s="744"/>
      <c r="M68" s="744"/>
      <c r="N68" s="744"/>
      <c r="O68" s="324">
        <f>+L68+M68-N68</f>
        <v>0</v>
      </c>
      <c r="P68" s="744"/>
      <c r="Q68" s="744"/>
      <c r="R68" s="744"/>
      <c r="S68" s="744"/>
      <c r="T68" s="744"/>
      <c r="U68" s="744"/>
      <c r="V68" s="744"/>
      <c r="W68" s="744"/>
      <c r="X68" s="326"/>
      <c r="Y68" s="326"/>
    </row>
    <row r="69" spans="1:25" ht="22.5" customHeight="1" thickTop="1" thickBot="1" x14ac:dyDescent="0.3">
      <c r="A69" s="740">
        <v>1</v>
      </c>
      <c r="B69" s="741" t="s">
        <v>845</v>
      </c>
      <c r="C69" s="741" t="s">
        <v>845</v>
      </c>
      <c r="D69" s="741" t="s">
        <v>764</v>
      </c>
      <c r="E69" s="741" t="s">
        <v>764</v>
      </c>
      <c r="F69" s="741" t="s">
        <v>916</v>
      </c>
      <c r="G69" s="745">
        <v>3</v>
      </c>
      <c r="H69" s="741"/>
      <c r="I69" s="741"/>
      <c r="J69" s="741"/>
      <c r="K69" s="742" t="s">
        <v>920</v>
      </c>
      <c r="L69" s="744"/>
      <c r="M69" s="744"/>
      <c r="N69" s="744"/>
      <c r="O69" s="324">
        <f>+L69+M69-N69</f>
        <v>0</v>
      </c>
      <c r="P69" s="744"/>
      <c r="Q69" s="744"/>
      <c r="R69" s="744"/>
      <c r="S69" s="744"/>
      <c r="T69" s="744"/>
      <c r="U69" s="744"/>
      <c r="V69" s="744"/>
      <c r="W69" s="744"/>
      <c r="X69" s="326"/>
      <c r="Y69" s="326"/>
    </row>
    <row r="70" spans="1:25" ht="22.5" customHeight="1" thickTop="1" thickBot="1" x14ac:dyDescent="0.3">
      <c r="A70" s="740">
        <v>1</v>
      </c>
      <c r="B70" s="741" t="s">
        <v>845</v>
      </c>
      <c r="C70" s="741" t="s">
        <v>845</v>
      </c>
      <c r="D70" s="741" t="s">
        <v>764</v>
      </c>
      <c r="E70" s="741" t="s">
        <v>764</v>
      </c>
      <c r="F70" s="741" t="s">
        <v>921</v>
      </c>
      <c r="G70" s="745"/>
      <c r="H70" s="741"/>
      <c r="I70" s="741"/>
      <c r="J70" s="741"/>
      <c r="K70" s="742" t="s">
        <v>922</v>
      </c>
      <c r="L70" s="744">
        <f>SUBTOTAL(9,L71:L73)</f>
        <v>0</v>
      </c>
      <c r="M70" s="744">
        <f t="shared" ref="M70:V70" si="28">SUBTOTAL(9,M71:M73)</f>
        <v>0</v>
      </c>
      <c r="N70" s="744">
        <f t="shared" si="28"/>
        <v>0</v>
      </c>
      <c r="O70" s="744">
        <f t="shared" si="28"/>
        <v>0</v>
      </c>
      <c r="P70" s="744">
        <f t="shared" si="28"/>
        <v>0</v>
      </c>
      <c r="Q70" s="744">
        <f t="shared" si="28"/>
        <v>0</v>
      </c>
      <c r="R70" s="744">
        <f t="shared" si="28"/>
        <v>0</v>
      </c>
      <c r="S70" s="744">
        <f t="shared" si="28"/>
        <v>0</v>
      </c>
      <c r="T70" s="744">
        <f t="shared" si="28"/>
        <v>0</v>
      </c>
      <c r="U70" s="744">
        <f t="shared" si="28"/>
        <v>0</v>
      </c>
      <c r="V70" s="744">
        <f t="shared" si="28"/>
        <v>0</v>
      </c>
      <c r="W70" s="744"/>
      <c r="X70" s="326"/>
      <c r="Y70" s="326"/>
    </row>
    <row r="71" spans="1:25" ht="22.5" customHeight="1" thickTop="1" thickBot="1" x14ac:dyDescent="0.3">
      <c r="A71" s="740">
        <v>1</v>
      </c>
      <c r="B71" s="741" t="s">
        <v>845</v>
      </c>
      <c r="C71" s="741" t="s">
        <v>845</v>
      </c>
      <c r="D71" s="741" t="s">
        <v>764</v>
      </c>
      <c r="E71" s="741" t="s">
        <v>764</v>
      </c>
      <c r="F71" s="741" t="s">
        <v>921</v>
      </c>
      <c r="G71" s="745">
        <v>1</v>
      </c>
      <c r="H71" s="741"/>
      <c r="I71" s="741"/>
      <c r="J71" s="741"/>
      <c r="K71" s="742" t="s">
        <v>923</v>
      </c>
      <c r="L71" s="744"/>
      <c r="M71" s="744"/>
      <c r="N71" s="744"/>
      <c r="O71" s="324">
        <f>+L71+M71-N71</f>
        <v>0</v>
      </c>
      <c r="P71" s="744"/>
      <c r="Q71" s="744"/>
      <c r="R71" s="744"/>
      <c r="S71" s="744"/>
      <c r="T71" s="744"/>
      <c r="U71" s="744"/>
      <c r="V71" s="744"/>
      <c r="W71" s="744"/>
      <c r="X71" s="326"/>
      <c r="Y71" s="326"/>
    </row>
    <row r="72" spans="1:25" ht="22.5" customHeight="1" thickTop="1" thickBot="1" x14ac:dyDescent="0.3">
      <c r="A72" s="740">
        <v>1</v>
      </c>
      <c r="B72" s="741" t="s">
        <v>845</v>
      </c>
      <c r="C72" s="741" t="s">
        <v>845</v>
      </c>
      <c r="D72" s="741" t="s">
        <v>764</v>
      </c>
      <c r="E72" s="741" t="s">
        <v>764</v>
      </c>
      <c r="F72" s="741" t="s">
        <v>921</v>
      </c>
      <c r="G72" s="745">
        <v>2</v>
      </c>
      <c r="H72" s="741"/>
      <c r="I72" s="741"/>
      <c r="J72" s="741"/>
      <c r="K72" s="742" t="s">
        <v>924</v>
      </c>
      <c r="L72" s="744"/>
      <c r="M72" s="744"/>
      <c r="N72" s="744"/>
      <c r="O72" s="324">
        <f>+L72+M72-N72</f>
        <v>0</v>
      </c>
      <c r="P72" s="744"/>
      <c r="Q72" s="744"/>
      <c r="R72" s="744"/>
      <c r="S72" s="744"/>
      <c r="T72" s="744"/>
      <c r="U72" s="744"/>
      <c r="V72" s="744"/>
      <c r="W72" s="744"/>
      <c r="X72" s="326"/>
      <c r="Y72" s="326"/>
    </row>
    <row r="73" spans="1:25" ht="22.5" customHeight="1" thickTop="1" thickBot="1" x14ac:dyDescent="0.3">
      <c r="A73" s="740">
        <v>1</v>
      </c>
      <c r="B73" s="741" t="s">
        <v>845</v>
      </c>
      <c r="C73" s="741" t="s">
        <v>845</v>
      </c>
      <c r="D73" s="741" t="s">
        <v>764</v>
      </c>
      <c r="E73" s="741" t="s">
        <v>764</v>
      </c>
      <c r="F73" s="741" t="s">
        <v>921</v>
      </c>
      <c r="G73" s="745">
        <v>3</v>
      </c>
      <c r="H73" s="741"/>
      <c r="I73" s="741"/>
      <c r="J73" s="741"/>
      <c r="K73" s="742" t="s">
        <v>925</v>
      </c>
      <c r="L73" s="744"/>
      <c r="M73" s="744"/>
      <c r="N73" s="744"/>
      <c r="O73" s="324">
        <f>+L73+M73-N73</f>
        <v>0</v>
      </c>
      <c r="P73" s="744"/>
      <c r="Q73" s="744"/>
      <c r="R73" s="744"/>
      <c r="S73" s="744"/>
      <c r="T73" s="744"/>
      <c r="U73" s="744"/>
      <c r="V73" s="744"/>
      <c r="W73" s="744"/>
      <c r="X73" s="326"/>
      <c r="Y73" s="326"/>
    </row>
    <row r="74" spans="1:25" ht="22.5" customHeight="1" thickTop="1" thickBot="1" x14ac:dyDescent="0.3">
      <c r="A74" s="740">
        <v>1</v>
      </c>
      <c r="B74" s="741" t="s">
        <v>845</v>
      </c>
      <c r="C74" s="741" t="s">
        <v>845</v>
      </c>
      <c r="D74" s="741" t="s">
        <v>764</v>
      </c>
      <c r="E74" s="741" t="s">
        <v>764</v>
      </c>
      <c r="F74" s="741" t="s">
        <v>926</v>
      </c>
      <c r="G74" s="745"/>
      <c r="H74" s="741"/>
      <c r="I74" s="741"/>
      <c r="J74" s="741"/>
      <c r="K74" s="742" t="s">
        <v>927</v>
      </c>
      <c r="L74" s="744">
        <f>SUM(L75:L77)</f>
        <v>0</v>
      </c>
      <c r="M74" s="744">
        <f t="shared" ref="M74:V74" si="29">SUM(M75:M77)</f>
        <v>0</v>
      </c>
      <c r="N74" s="744">
        <f t="shared" si="29"/>
        <v>0</v>
      </c>
      <c r="O74" s="744">
        <f t="shared" si="29"/>
        <v>0</v>
      </c>
      <c r="P74" s="744">
        <f t="shared" si="29"/>
        <v>0</v>
      </c>
      <c r="Q74" s="744">
        <f t="shared" si="29"/>
        <v>0</v>
      </c>
      <c r="R74" s="744">
        <f t="shared" si="29"/>
        <v>0</v>
      </c>
      <c r="S74" s="744">
        <f t="shared" si="29"/>
        <v>0</v>
      </c>
      <c r="T74" s="744">
        <f t="shared" si="29"/>
        <v>0</v>
      </c>
      <c r="U74" s="744">
        <f t="shared" si="29"/>
        <v>0</v>
      </c>
      <c r="V74" s="744">
        <f t="shared" si="29"/>
        <v>0</v>
      </c>
      <c r="W74" s="744"/>
      <c r="X74" s="326"/>
      <c r="Y74" s="326"/>
    </row>
    <row r="75" spans="1:25" ht="22.5" customHeight="1" thickTop="1" thickBot="1" x14ac:dyDescent="0.3">
      <c r="A75" s="740">
        <v>1</v>
      </c>
      <c r="B75" s="741" t="s">
        <v>845</v>
      </c>
      <c r="C75" s="741" t="s">
        <v>845</v>
      </c>
      <c r="D75" s="741" t="s">
        <v>764</v>
      </c>
      <c r="E75" s="741" t="s">
        <v>764</v>
      </c>
      <c r="F75" s="741" t="s">
        <v>926</v>
      </c>
      <c r="G75" s="745">
        <v>1</v>
      </c>
      <c r="H75" s="741"/>
      <c r="I75" s="741"/>
      <c r="J75" s="741"/>
      <c r="K75" s="742" t="s">
        <v>928</v>
      </c>
      <c r="L75" s="744"/>
      <c r="M75" s="744"/>
      <c r="N75" s="744"/>
      <c r="O75" s="324">
        <f>+L75+M75-N75</f>
        <v>0</v>
      </c>
      <c r="P75" s="744"/>
      <c r="Q75" s="744"/>
      <c r="R75" s="744"/>
      <c r="S75" s="744"/>
      <c r="T75" s="744"/>
      <c r="U75" s="744"/>
      <c r="V75" s="744"/>
      <c r="W75" s="744"/>
      <c r="X75" s="326"/>
      <c r="Y75" s="326"/>
    </row>
    <row r="76" spans="1:25" ht="22.5" customHeight="1" thickTop="1" thickBot="1" x14ac:dyDescent="0.3">
      <c r="A76" s="740">
        <v>1</v>
      </c>
      <c r="B76" s="741" t="s">
        <v>845</v>
      </c>
      <c r="C76" s="741" t="s">
        <v>845</v>
      </c>
      <c r="D76" s="741" t="s">
        <v>764</v>
      </c>
      <c r="E76" s="741" t="s">
        <v>764</v>
      </c>
      <c r="F76" s="741" t="s">
        <v>926</v>
      </c>
      <c r="G76" s="745">
        <v>2</v>
      </c>
      <c r="H76" s="741"/>
      <c r="I76" s="741"/>
      <c r="J76" s="741"/>
      <c r="K76" s="742" t="s">
        <v>929</v>
      </c>
      <c r="L76" s="744"/>
      <c r="M76" s="744"/>
      <c r="N76" s="744"/>
      <c r="O76" s="324">
        <f>+L76+M76-N76</f>
        <v>0</v>
      </c>
      <c r="P76" s="744"/>
      <c r="Q76" s="744"/>
      <c r="R76" s="744"/>
      <c r="S76" s="744"/>
      <c r="T76" s="744"/>
      <c r="U76" s="744"/>
      <c r="V76" s="744"/>
      <c r="W76" s="744"/>
      <c r="X76" s="326"/>
      <c r="Y76" s="326"/>
    </row>
    <row r="77" spans="1:25" ht="22.5" customHeight="1" thickTop="1" thickBot="1" x14ac:dyDescent="0.3">
      <c r="A77" s="740">
        <v>1</v>
      </c>
      <c r="B77" s="741" t="s">
        <v>845</v>
      </c>
      <c r="C77" s="741" t="s">
        <v>845</v>
      </c>
      <c r="D77" s="741" t="s">
        <v>764</v>
      </c>
      <c r="E77" s="741" t="s">
        <v>764</v>
      </c>
      <c r="F77" s="741" t="s">
        <v>926</v>
      </c>
      <c r="G77" s="745">
        <v>3</v>
      </c>
      <c r="H77" s="741"/>
      <c r="I77" s="741"/>
      <c r="J77" s="741"/>
      <c r="K77" s="742" t="s">
        <v>930</v>
      </c>
      <c r="L77" s="744"/>
      <c r="M77" s="744"/>
      <c r="N77" s="744"/>
      <c r="O77" s="324">
        <f>+L77+M77-N77</f>
        <v>0</v>
      </c>
      <c r="P77" s="744"/>
      <c r="Q77" s="744"/>
      <c r="R77" s="744"/>
      <c r="S77" s="744"/>
      <c r="T77" s="744"/>
      <c r="U77" s="744"/>
      <c r="V77" s="744"/>
      <c r="W77" s="744"/>
      <c r="X77" s="326"/>
      <c r="Y77" s="326"/>
    </row>
    <row r="78" spans="1:25" ht="22.5" customHeight="1" thickTop="1" thickBot="1" x14ac:dyDescent="0.3">
      <c r="A78" s="740">
        <v>1</v>
      </c>
      <c r="B78" s="741" t="s">
        <v>845</v>
      </c>
      <c r="C78" s="741" t="s">
        <v>845</v>
      </c>
      <c r="D78" s="741" t="s">
        <v>764</v>
      </c>
      <c r="E78" s="741" t="s">
        <v>768</v>
      </c>
      <c r="F78" s="741"/>
      <c r="G78" s="745"/>
      <c r="H78" s="741"/>
      <c r="I78" s="741"/>
      <c r="J78" s="741"/>
      <c r="K78" s="742" t="s">
        <v>794</v>
      </c>
      <c r="L78" s="744">
        <f>+L79+L100</f>
        <v>350000000</v>
      </c>
      <c r="M78" s="744">
        <f t="shared" ref="M78:U78" si="30">+M79+M100</f>
        <v>1133659742.73</v>
      </c>
      <c r="N78" s="744">
        <f t="shared" si="30"/>
        <v>0</v>
      </c>
      <c r="O78" s="744">
        <f t="shared" si="30"/>
        <v>1483659742.73</v>
      </c>
      <c r="P78" s="744">
        <f t="shared" si="30"/>
        <v>0</v>
      </c>
      <c r="Q78" s="744">
        <f t="shared" si="30"/>
        <v>1368100671</v>
      </c>
      <c r="R78" s="744">
        <f t="shared" si="30"/>
        <v>115559072</v>
      </c>
      <c r="S78" s="744">
        <f t="shared" si="30"/>
        <v>0</v>
      </c>
      <c r="T78" s="744">
        <f t="shared" si="30"/>
        <v>1725546396.53</v>
      </c>
      <c r="U78" s="744">
        <f t="shared" si="30"/>
        <v>1136531828.76</v>
      </c>
      <c r="V78" s="335">
        <f t="shared" ref="V78:V96" si="31">U78/T78</f>
        <v>0.65865040258872021</v>
      </c>
      <c r="W78" s="744"/>
      <c r="X78" s="326"/>
      <c r="Y78" s="326"/>
    </row>
    <row r="79" spans="1:25" ht="22.5" customHeight="1" thickTop="1" thickBot="1" x14ac:dyDescent="0.3">
      <c r="A79" s="740">
        <v>1</v>
      </c>
      <c r="B79" s="741" t="s">
        <v>845</v>
      </c>
      <c r="C79" s="741" t="s">
        <v>845</v>
      </c>
      <c r="D79" s="741" t="s">
        <v>764</v>
      </c>
      <c r="E79" s="741" t="s">
        <v>768</v>
      </c>
      <c r="F79" s="741" t="s">
        <v>931</v>
      </c>
      <c r="G79" s="745"/>
      <c r="H79" s="741"/>
      <c r="I79" s="741"/>
      <c r="J79" s="741"/>
      <c r="K79" s="742" t="s">
        <v>932</v>
      </c>
      <c r="L79" s="744">
        <f>+L80+L84+L88+L92+L96</f>
        <v>350000000</v>
      </c>
      <c r="M79" s="744">
        <f t="shared" ref="M79:U79" si="32">+M80+M84+M88+M92+M96</f>
        <v>1133659742.73</v>
      </c>
      <c r="N79" s="744">
        <f t="shared" si="32"/>
        <v>0</v>
      </c>
      <c r="O79" s="744">
        <f t="shared" si="32"/>
        <v>1483659742.73</v>
      </c>
      <c r="P79" s="744">
        <f t="shared" si="32"/>
        <v>0</v>
      </c>
      <c r="Q79" s="744">
        <f t="shared" si="32"/>
        <v>1368100671</v>
      </c>
      <c r="R79" s="744">
        <f t="shared" si="32"/>
        <v>115559072</v>
      </c>
      <c r="S79" s="744">
        <f t="shared" si="32"/>
        <v>0</v>
      </c>
      <c r="T79" s="744">
        <f t="shared" si="32"/>
        <v>1725546396.53</v>
      </c>
      <c r="U79" s="744">
        <f t="shared" si="32"/>
        <v>1136531828.76</v>
      </c>
      <c r="V79" s="335">
        <f t="shared" si="31"/>
        <v>0.65865040258872021</v>
      </c>
      <c r="W79" s="744"/>
      <c r="X79" s="326"/>
      <c r="Y79" s="326"/>
    </row>
    <row r="80" spans="1:25" ht="22.5" customHeight="1" thickTop="1" thickBot="1" x14ac:dyDescent="0.3">
      <c r="A80" s="740">
        <v>1</v>
      </c>
      <c r="B80" s="741" t="s">
        <v>845</v>
      </c>
      <c r="C80" s="741" t="s">
        <v>845</v>
      </c>
      <c r="D80" s="741" t="s">
        <v>764</v>
      </c>
      <c r="E80" s="741" t="s">
        <v>768</v>
      </c>
      <c r="F80" s="741" t="s">
        <v>931</v>
      </c>
      <c r="G80" s="741" t="s">
        <v>768</v>
      </c>
      <c r="H80" s="741"/>
      <c r="I80" s="741"/>
      <c r="J80" s="741"/>
      <c r="K80" s="742" t="s">
        <v>933</v>
      </c>
      <c r="L80" s="744">
        <f>SUM(L81:L83)</f>
        <v>0</v>
      </c>
      <c r="M80" s="744">
        <f t="shared" ref="M80:U80" si="33">SUM(M81:M83)</f>
        <v>0</v>
      </c>
      <c r="N80" s="744">
        <f t="shared" si="33"/>
        <v>0</v>
      </c>
      <c r="O80" s="744">
        <f t="shared" si="33"/>
        <v>0</v>
      </c>
      <c r="P80" s="744">
        <f t="shared" si="33"/>
        <v>0</v>
      </c>
      <c r="Q80" s="744">
        <f t="shared" si="33"/>
        <v>0</v>
      </c>
      <c r="R80" s="744">
        <f t="shared" si="33"/>
        <v>0</v>
      </c>
      <c r="S80" s="744">
        <f t="shared" si="33"/>
        <v>0</v>
      </c>
      <c r="T80" s="744">
        <f t="shared" si="33"/>
        <v>0</v>
      </c>
      <c r="U80" s="744">
        <f t="shared" si="33"/>
        <v>0</v>
      </c>
      <c r="V80" s="335" t="e">
        <f t="shared" si="31"/>
        <v>#DIV/0!</v>
      </c>
      <c r="W80" s="744"/>
      <c r="X80" s="326"/>
      <c r="Y80" s="326"/>
    </row>
    <row r="81" spans="1:25" ht="22.5" customHeight="1" thickTop="1" thickBot="1" x14ac:dyDescent="0.3">
      <c r="A81" s="740">
        <v>1</v>
      </c>
      <c r="B81" s="741" t="s">
        <v>845</v>
      </c>
      <c r="C81" s="741" t="s">
        <v>845</v>
      </c>
      <c r="D81" s="741" t="s">
        <v>764</v>
      </c>
      <c r="E81" s="741" t="s">
        <v>768</v>
      </c>
      <c r="F81" s="741" t="s">
        <v>931</v>
      </c>
      <c r="G81" s="741" t="s">
        <v>768</v>
      </c>
      <c r="H81" s="741" t="s">
        <v>845</v>
      </c>
      <c r="I81" s="741"/>
      <c r="J81" s="741"/>
      <c r="K81" s="742" t="s">
        <v>934</v>
      </c>
      <c r="L81" s="744"/>
      <c r="M81" s="744"/>
      <c r="N81" s="744"/>
      <c r="O81" s="324">
        <f>+L81+M81-N81</f>
        <v>0</v>
      </c>
      <c r="P81" s="744"/>
      <c r="Q81" s="744"/>
      <c r="R81" s="744"/>
      <c r="S81" s="744"/>
      <c r="T81" s="744"/>
      <c r="U81" s="744"/>
      <c r="V81" s="335" t="e">
        <f t="shared" si="31"/>
        <v>#DIV/0!</v>
      </c>
      <c r="W81" s="744"/>
      <c r="X81" s="326"/>
      <c r="Y81" s="326"/>
    </row>
    <row r="82" spans="1:25" ht="22.5" customHeight="1" thickTop="1" thickBot="1" x14ac:dyDescent="0.3">
      <c r="A82" s="740">
        <v>1</v>
      </c>
      <c r="B82" s="741" t="s">
        <v>845</v>
      </c>
      <c r="C82" s="741" t="s">
        <v>845</v>
      </c>
      <c r="D82" s="741" t="s">
        <v>764</v>
      </c>
      <c r="E82" s="741" t="s">
        <v>768</v>
      </c>
      <c r="F82" s="741" t="s">
        <v>931</v>
      </c>
      <c r="G82" s="741" t="s">
        <v>768</v>
      </c>
      <c r="H82" s="741" t="s">
        <v>760</v>
      </c>
      <c r="I82" s="741"/>
      <c r="J82" s="741"/>
      <c r="K82" s="742" t="s">
        <v>935</v>
      </c>
      <c r="L82" s="744"/>
      <c r="M82" s="744"/>
      <c r="N82" s="744"/>
      <c r="O82" s="324">
        <f>+L82+M82-N82</f>
        <v>0</v>
      </c>
      <c r="P82" s="744"/>
      <c r="Q82" s="744"/>
      <c r="R82" s="744"/>
      <c r="S82" s="744"/>
      <c r="T82" s="744"/>
      <c r="U82" s="744"/>
      <c r="V82" s="335" t="e">
        <f t="shared" si="31"/>
        <v>#DIV/0!</v>
      </c>
      <c r="W82" s="744"/>
      <c r="X82" s="326"/>
      <c r="Y82" s="326"/>
    </row>
    <row r="83" spans="1:25" ht="22.5" customHeight="1" thickTop="1" thickBot="1" x14ac:dyDescent="0.3">
      <c r="A83" s="740">
        <v>1</v>
      </c>
      <c r="B83" s="741" t="s">
        <v>845</v>
      </c>
      <c r="C83" s="741" t="s">
        <v>845</v>
      </c>
      <c r="D83" s="741" t="s">
        <v>764</v>
      </c>
      <c r="E83" s="741" t="s">
        <v>768</v>
      </c>
      <c r="F83" s="741" t="s">
        <v>931</v>
      </c>
      <c r="G83" s="741" t="s">
        <v>768</v>
      </c>
      <c r="H83" s="741" t="s">
        <v>856</v>
      </c>
      <c r="I83" s="741"/>
      <c r="J83" s="741"/>
      <c r="K83" s="742" t="s">
        <v>936</v>
      </c>
      <c r="L83" s="744"/>
      <c r="M83" s="744"/>
      <c r="N83" s="744"/>
      <c r="O83" s="324">
        <f>+L83+M83-N83</f>
        <v>0</v>
      </c>
      <c r="P83" s="744"/>
      <c r="Q83" s="744"/>
      <c r="R83" s="744"/>
      <c r="S83" s="744"/>
      <c r="T83" s="744"/>
      <c r="U83" s="744"/>
      <c r="V83" s="335" t="e">
        <f t="shared" si="31"/>
        <v>#DIV/0!</v>
      </c>
      <c r="W83" s="744"/>
      <c r="X83" s="326"/>
      <c r="Y83" s="326"/>
    </row>
    <row r="84" spans="1:25" ht="22.5" customHeight="1" thickTop="1" thickBot="1" x14ac:dyDescent="0.3">
      <c r="A84" s="740">
        <v>1</v>
      </c>
      <c r="B84" s="741" t="s">
        <v>845</v>
      </c>
      <c r="C84" s="741" t="s">
        <v>845</v>
      </c>
      <c r="D84" s="741" t="s">
        <v>764</v>
      </c>
      <c r="E84" s="741" t="s">
        <v>768</v>
      </c>
      <c r="F84" s="741" t="s">
        <v>931</v>
      </c>
      <c r="G84" s="741" t="s">
        <v>784</v>
      </c>
      <c r="H84" s="741"/>
      <c r="I84" s="741"/>
      <c r="J84" s="741"/>
      <c r="K84" s="742" t="s">
        <v>937</v>
      </c>
      <c r="L84" s="744">
        <f>SUM(L85:L87)</f>
        <v>0</v>
      </c>
      <c r="M84" s="744">
        <f t="shared" ref="M84:U84" si="34">SUM(M85:M87)</f>
        <v>0</v>
      </c>
      <c r="N84" s="744">
        <f t="shared" si="34"/>
        <v>0</v>
      </c>
      <c r="O84" s="744">
        <f t="shared" si="34"/>
        <v>0</v>
      </c>
      <c r="P84" s="744">
        <f t="shared" si="34"/>
        <v>0</v>
      </c>
      <c r="Q84" s="744">
        <f t="shared" si="34"/>
        <v>0</v>
      </c>
      <c r="R84" s="744">
        <f t="shared" si="34"/>
        <v>0</v>
      </c>
      <c r="S84" s="744">
        <f t="shared" si="34"/>
        <v>0</v>
      </c>
      <c r="T84" s="744">
        <f t="shared" si="34"/>
        <v>0</v>
      </c>
      <c r="U84" s="744">
        <f t="shared" si="34"/>
        <v>0</v>
      </c>
      <c r="V84" s="335" t="e">
        <f t="shared" si="31"/>
        <v>#DIV/0!</v>
      </c>
      <c r="W84" s="744"/>
      <c r="X84" s="326"/>
      <c r="Y84" s="326"/>
    </row>
    <row r="85" spans="1:25" ht="22.5" customHeight="1" thickTop="1" thickBot="1" x14ac:dyDescent="0.3">
      <c r="A85" s="740">
        <v>1</v>
      </c>
      <c r="B85" s="741" t="s">
        <v>845</v>
      </c>
      <c r="C85" s="741" t="s">
        <v>845</v>
      </c>
      <c r="D85" s="741" t="s">
        <v>764</v>
      </c>
      <c r="E85" s="741" t="s">
        <v>768</v>
      </c>
      <c r="F85" s="741" t="s">
        <v>931</v>
      </c>
      <c r="G85" s="741" t="s">
        <v>784</v>
      </c>
      <c r="H85" s="741" t="s">
        <v>845</v>
      </c>
      <c r="I85" s="741"/>
      <c r="J85" s="741"/>
      <c r="K85" s="742" t="s">
        <v>938</v>
      </c>
      <c r="L85" s="744"/>
      <c r="M85" s="744"/>
      <c r="N85" s="744"/>
      <c r="O85" s="324">
        <f>+L85+M85-N85</f>
        <v>0</v>
      </c>
      <c r="P85" s="744"/>
      <c r="Q85" s="744"/>
      <c r="R85" s="744"/>
      <c r="S85" s="744"/>
      <c r="T85" s="744"/>
      <c r="U85" s="744"/>
      <c r="V85" s="335" t="e">
        <f t="shared" si="31"/>
        <v>#DIV/0!</v>
      </c>
      <c r="W85" s="744"/>
      <c r="X85" s="326"/>
      <c r="Y85" s="326"/>
    </row>
    <row r="86" spans="1:25" ht="22.5" customHeight="1" thickTop="1" thickBot="1" x14ac:dyDescent="0.3">
      <c r="A86" s="740">
        <v>1</v>
      </c>
      <c r="B86" s="741" t="s">
        <v>845</v>
      </c>
      <c r="C86" s="741" t="s">
        <v>845</v>
      </c>
      <c r="D86" s="741" t="s">
        <v>764</v>
      </c>
      <c r="E86" s="741" t="s">
        <v>768</v>
      </c>
      <c r="F86" s="741" t="s">
        <v>931</v>
      </c>
      <c r="G86" s="741" t="s">
        <v>784</v>
      </c>
      <c r="H86" s="741" t="s">
        <v>760</v>
      </c>
      <c r="I86" s="741"/>
      <c r="J86" s="741"/>
      <c r="K86" s="742" t="s">
        <v>939</v>
      </c>
      <c r="L86" s="744"/>
      <c r="M86" s="744"/>
      <c r="N86" s="744"/>
      <c r="O86" s="324">
        <f>+L86+M86-N86</f>
        <v>0</v>
      </c>
      <c r="P86" s="744"/>
      <c r="Q86" s="744"/>
      <c r="R86" s="744"/>
      <c r="S86" s="744"/>
      <c r="T86" s="744"/>
      <c r="U86" s="744"/>
      <c r="V86" s="335" t="e">
        <f t="shared" si="31"/>
        <v>#DIV/0!</v>
      </c>
      <c r="W86" s="744"/>
      <c r="X86" s="326"/>
      <c r="Y86" s="326"/>
    </row>
    <row r="87" spans="1:25" ht="22.5" customHeight="1" thickTop="1" thickBot="1" x14ac:dyDescent="0.3">
      <c r="A87" s="740">
        <v>1</v>
      </c>
      <c r="B87" s="741" t="s">
        <v>845</v>
      </c>
      <c r="C87" s="741" t="s">
        <v>845</v>
      </c>
      <c r="D87" s="741" t="s">
        <v>764</v>
      </c>
      <c r="E87" s="741" t="s">
        <v>768</v>
      </c>
      <c r="F87" s="741" t="s">
        <v>931</v>
      </c>
      <c r="G87" s="741" t="s">
        <v>784</v>
      </c>
      <c r="H87" s="741" t="s">
        <v>856</v>
      </c>
      <c r="I87" s="741"/>
      <c r="J87" s="741"/>
      <c r="K87" s="742" t="s">
        <v>940</v>
      </c>
      <c r="L87" s="744"/>
      <c r="M87" s="744"/>
      <c r="N87" s="744"/>
      <c r="O87" s="324">
        <f>+L87+M87-N87</f>
        <v>0</v>
      </c>
      <c r="P87" s="744"/>
      <c r="Q87" s="744"/>
      <c r="R87" s="744"/>
      <c r="S87" s="744"/>
      <c r="T87" s="744"/>
      <c r="U87" s="744"/>
      <c r="V87" s="335" t="e">
        <f t="shared" si="31"/>
        <v>#DIV/0!</v>
      </c>
      <c r="W87" s="744"/>
      <c r="X87" s="326"/>
      <c r="Y87" s="326"/>
    </row>
    <row r="88" spans="1:25" s="327" customFormat="1" ht="22.5" customHeight="1" thickTop="1" thickBot="1" x14ac:dyDescent="0.3">
      <c r="A88" s="740">
        <v>1</v>
      </c>
      <c r="B88" s="741" t="s">
        <v>845</v>
      </c>
      <c r="C88" s="741" t="s">
        <v>845</v>
      </c>
      <c r="D88" s="741" t="s">
        <v>764</v>
      </c>
      <c r="E88" s="741" t="s">
        <v>768</v>
      </c>
      <c r="F88" s="741" t="s">
        <v>931</v>
      </c>
      <c r="G88" s="741" t="s">
        <v>869</v>
      </c>
      <c r="H88" s="741"/>
      <c r="I88" s="333"/>
      <c r="J88" s="333"/>
      <c r="K88" s="742" t="s">
        <v>941</v>
      </c>
      <c r="L88" s="324">
        <f>SUM(L89:L91)</f>
        <v>0</v>
      </c>
      <c r="M88" s="324">
        <f t="shared" ref="M88:U88" si="35">SUM(M89:M91)</f>
        <v>0</v>
      </c>
      <c r="N88" s="324">
        <f t="shared" si="35"/>
        <v>0</v>
      </c>
      <c r="O88" s="324">
        <f t="shared" si="35"/>
        <v>0</v>
      </c>
      <c r="P88" s="324">
        <f t="shared" si="35"/>
        <v>0</v>
      </c>
      <c r="Q88" s="324">
        <f t="shared" si="35"/>
        <v>0</v>
      </c>
      <c r="R88" s="324">
        <f t="shared" si="35"/>
        <v>0</v>
      </c>
      <c r="S88" s="324">
        <f t="shared" si="35"/>
        <v>0</v>
      </c>
      <c r="T88" s="324">
        <f t="shared" si="35"/>
        <v>0</v>
      </c>
      <c r="U88" s="324">
        <f t="shared" si="35"/>
        <v>0</v>
      </c>
      <c r="V88" s="335" t="e">
        <f t="shared" si="31"/>
        <v>#DIV/0!</v>
      </c>
      <c r="W88" s="324"/>
      <c r="X88" s="326"/>
      <c r="Y88" s="326"/>
    </row>
    <row r="89" spans="1:25" s="327" customFormat="1" ht="22.5" customHeight="1" thickTop="1" thickBot="1" x14ac:dyDescent="0.3">
      <c r="A89" s="740">
        <v>1</v>
      </c>
      <c r="B89" s="741" t="s">
        <v>845</v>
      </c>
      <c r="C89" s="741" t="s">
        <v>845</v>
      </c>
      <c r="D89" s="741" t="s">
        <v>764</v>
      </c>
      <c r="E89" s="741" t="s">
        <v>768</v>
      </c>
      <c r="F89" s="741" t="s">
        <v>931</v>
      </c>
      <c r="G89" s="741" t="s">
        <v>869</v>
      </c>
      <c r="H89" s="741" t="s">
        <v>845</v>
      </c>
      <c r="I89" s="333"/>
      <c r="J89" s="333"/>
      <c r="K89" s="742" t="s">
        <v>942</v>
      </c>
      <c r="L89" s="324"/>
      <c r="M89" s="324"/>
      <c r="N89" s="324"/>
      <c r="O89" s="324">
        <f>+L89+M89-N89</f>
        <v>0</v>
      </c>
      <c r="P89" s="324"/>
      <c r="Q89" s="324"/>
      <c r="R89" s="324"/>
      <c r="S89" s="324"/>
      <c r="T89" s="324"/>
      <c r="U89" s="324"/>
      <c r="V89" s="335" t="e">
        <f t="shared" si="31"/>
        <v>#DIV/0!</v>
      </c>
      <c r="W89" s="324"/>
      <c r="X89" s="326"/>
      <c r="Y89" s="326"/>
    </row>
    <row r="90" spans="1:25" s="327" customFormat="1" ht="22.5" customHeight="1" thickTop="1" thickBot="1" x14ac:dyDescent="0.3">
      <c r="A90" s="740">
        <v>1</v>
      </c>
      <c r="B90" s="741" t="s">
        <v>845</v>
      </c>
      <c r="C90" s="741" t="s">
        <v>845</v>
      </c>
      <c r="D90" s="741" t="s">
        <v>764</v>
      </c>
      <c r="E90" s="741" t="s">
        <v>768</v>
      </c>
      <c r="F90" s="741" t="s">
        <v>931</v>
      </c>
      <c r="G90" s="741" t="s">
        <v>869</v>
      </c>
      <c r="H90" s="741" t="s">
        <v>760</v>
      </c>
      <c r="I90" s="333"/>
      <c r="J90" s="333"/>
      <c r="K90" s="742" t="s">
        <v>943</v>
      </c>
      <c r="L90" s="324"/>
      <c r="M90" s="324"/>
      <c r="N90" s="324"/>
      <c r="O90" s="324">
        <f>+L90+M90-N90</f>
        <v>0</v>
      </c>
      <c r="P90" s="324"/>
      <c r="Q90" s="324"/>
      <c r="R90" s="324"/>
      <c r="S90" s="324"/>
      <c r="T90" s="324"/>
      <c r="U90" s="324"/>
      <c r="V90" s="335" t="e">
        <f t="shared" si="31"/>
        <v>#DIV/0!</v>
      </c>
      <c r="W90" s="324"/>
      <c r="X90" s="326"/>
      <c r="Y90" s="326"/>
    </row>
    <row r="91" spans="1:25" s="327" customFormat="1" ht="22.5" customHeight="1" thickTop="1" thickBot="1" x14ac:dyDescent="0.3">
      <c r="A91" s="740">
        <v>1</v>
      </c>
      <c r="B91" s="741" t="s">
        <v>845</v>
      </c>
      <c r="C91" s="741" t="s">
        <v>845</v>
      </c>
      <c r="D91" s="741" t="s">
        <v>764</v>
      </c>
      <c r="E91" s="741" t="s">
        <v>768</v>
      </c>
      <c r="F91" s="741" t="s">
        <v>931</v>
      </c>
      <c r="G91" s="741" t="s">
        <v>869</v>
      </c>
      <c r="H91" s="741" t="s">
        <v>856</v>
      </c>
      <c r="I91" s="333"/>
      <c r="J91" s="333"/>
      <c r="K91" s="742" t="s">
        <v>944</v>
      </c>
      <c r="L91" s="324"/>
      <c r="M91" s="324"/>
      <c r="N91" s="324"/>
      <c r="O91" s="324">
        <f>+L91+M91-N91</f>
        <v>0</v>
      </c>
      <c r="P91" s="324"/>
      <c r="Q91" s="324"/>
      <c r="R91" s="324"/>
      <c r="S91" s="324"/>
      <c r="T91" s="324"/>
      <c r="U91" s="324"/>
      <c r="V91" s="335" t="e">
        <f t="shared" si="31"/>
        <v>#DIV/0!</v>
      </c>
      <c r="W91" s="324"/>
      <c r="X91" s="326"/>
      <c r="Y91" s="326"/>
    </row>
    <row r="92" spans="1:25" s="327" customFormat="1" ht="22.5" customHeight="1" thickTop="1" thickBot="1" x14ac:dyDescent="0.3">
      <c r="A92" s="740">
        <v>1</v>
      </c>
      <c r="B92" s="741" t="s">
        <v>845</v>
      </c>
      <c r="C92" s="741" t="s">
        <v>845</v>
      </c>
      <c r="D92" s="741" t="s">
        <v>764</v>
      </c>
      <c r="E92" s="741" t="s">
        <v>768</v>
      </c>
      <c r="F92" s="741" t="s">
        <v>931</v>
      </c>
      <c r="G92" s="741" t="s">
        <v>945</v>
      </c>
      <c r="H92" s="741"/>
      <c r="I92" s="333"/>
      <c r="J92" s="333"/>
      <c r="K92" s="742" t="s">
        <v>946</v>
      </c>
      <c r="L92" s="324">
        <f>SUM(L93:L95)</f>
        <v>0</v>
      </c>
      <c r="M92" s="324">
        <f t="shared" ref="M92:U92" si="36">SUM(M93:M95)</f>
        <v>0</v>
      </c>
      <c r="N92" s="324">
        <f t="shared" si="36"/>
        <v>0</v>
      </c>
      <c r="O92" s="324">
        <f t="shared" si="36"/>
        <v>0</v>
      </c>
      <c r="P92" s="324">
        <f t="shared" si="36"/>
        <v>0</v>
      </c>
      <c r="Q92" s="324">
        <f t="shared" si="36"/>
        <v>0</v>
      </c>
      <c r="R92" s="324">
        <f t="shared" si="36"/>
        <v>0</v>
      </c>
      <c r="S92" s="324">
        <f t="shared" si="36"/>
        <v>0</v>
      </c>
      <c r="T92" s="324">
        <f t="shared" si="36"/>
        <v>0</v>
      </c>
      <c r="U92" s="324">
        <f t="shared" si="36"/>
        <v>0</v>
      </c>
      <c r="V92" s="335" t="e">
        <f t="shared" si="31"/>
        <v>#DIV/0!</v>
      </c>
      <c r="W92" s="324"/>
      <c r="X92" s="326"/>
      <c r="Y92" s="326"/>
    </row>
    <row r="93" spans="1:25" s="327" customFormat="1" ht="22.5" customHeight="1" thickTop="1" thickBot="1" x14ac:dyDescent="0.3">
      <c r="A93" s="740">
        <v>1</v>
      </c>
      <c r="B93" s="741" t="s">
        <v>845</v>
      </c>
      <c r="C93" s="741" t="s">
        <v>845</v>
      </c>
      <c r="D93" s="741" t="s">
        <v>764</v>
      </c>
      <c r="E93" s="741" t="s">
        <v>768</v>
      </c>
      <c r="F93" s="741" t="s">
        <v>931</v>
      </c>
      <c r="G93" s="741" t="s">
        <v>945</v>
      </c>
      <c r="H93" s="741" t="s">
        <v>845</v>
      </c>
      <c r="I93" s="333"/>
      <c r="J93" s="333"/>
      <c r="K93" s="742" t="s">
        <v>947</v>
      </c>
      <c r="L93" s="324">
        <v>0</v>
      </c>
      <c r="M93" s="324"/>
      <c r="N93" s="324"/>
      <c r="O93" s="324">
        <f>+L93+M93-N93</f>
        <v>0</v>
      </c>
      <c r="P93" s="324"/>
      <c r="Q93" s="324"/>
      <c r="R93" s="324"/>
      <c r="S93" s="324"/>
      <c r="T93" s="324"/>
      <c r="U93" s="324"/>
      <c r="V93" s="335" t="e">
        <f t="shared" si="31"/>
        <v>#DIV/0!</v>
      </c>
      <c r="W93" s="324"/>
      <c r="X93" s="326"/>
      <c r="Y93" s="326"/>
    </row>
    <row r="94" spans="1:25" s="327" customFormat="1" ht="22.5" customHeight="1" thickTop="1" thickBot="1" x14ac:dyDescent="0.3">
      <c r="A94" s="740">
        <v>1</v>
      </c>
      <c r="B94" s="741" t="s">
        <v>845</v>
      </c>
      <c r="C94" s="741" t="s">
        <v>845</v>
      </c>
      <c r="D94" s="741" t="s">
        <v>764</v>
      </c>
      <c r="E94" s="741" t="s">
        <v>768</v>
      </c>
      <c r="F94" s="741" t="s">
        <v>931</v>
      </c>
      <c r="G94" s="741" t="s">
        <v>945</v>
      </c>
      <c r="H94" s="741" t="s">
        <v>760</v>
      </c>
      <c r="I94" s="333"/>
      <c r="J94" s="333"/>
      <c r="K94" s="742" t="s">
        <v>948</v>
      </c>
      <c r="L94" s="324"/>
      <c r="M94" s="324"/>
      <c r="N94" s="324"/>
      <c r="O94" s="324">
        <f>+L94+M94-N94</f>
        <v>0</v>
      </c>
      <c r="P94" s="324"/>
      <c r="Q94" s="324"/>
      <c r="R94" s="324"/>
      <c r="S94" s="324"/>
      <c r="T94" s="324"/>
      <c r="U94" s="324"/>
      <c r="V94" s="335" t="e">
        <f t="shared" si="31"/>
        <v>#DIV/0!</v>
      </c>
      <c r="W94" s="324"/>
      <c r="X94" s="326"/>
      <c r="Y94" s="326"/>
    </row>
    <row r="95" spans="1:25" s="327" customFormat="1" ht="22.5" customHeight="1" thickTop="1" thickBot="1" x14ac:dyDescent="0.3">
      <c r="A95" s="740">
        <v>1</v>
      </c>
      <c r="B95" s="741" t="s">
        <v>845</v>
      </c>
      <c r="C95" s="741" t="s">
        <v>845</v>
      </c>
      <c r="D95" s="741" t="s">
        <v>764</v>
      </c>
      <c r="E95" s="741" t="s">
        <v>768</v>
      </c>
      <c r="F95" s="741" t="s">
        <v>931</v>
      </c>
      <c r="G95" s="741" t="s">
        <v>945</v>
      </c>
      <c r="H95" s="741" t="s">
        <v>856</v>
      </c>
      <c r="I95" s="333"/>
      <c r="J95" s="333"/>
      <c r="K95" s="742" t="s">
        <v>949</v>
      </c>
      <c r="L95" s="324"/>
      <c r="M95" s="324"/>
      <c r="N95" s="324"/>
      <c r="O95" s="324">
        <f>+L95+M95-N95</f>
        <v>0</v>
      </c>
      <c r="P95" s="324"/>
      <c r="Q95" s="324"/>
      <c r="R95" s="324"/>
      <c r="S95" s="324"/>
      <c r="T95" s="324"/>
      <c r="U95" s="324"/>
      <c r="V95" s="335" t="e">
        <f t="shared" si="31"/>
        <v>#DIV/0!</v>
      </c>
      <c r="W95" s="324"/>
      <c r="X95" s="326"/>
      <c r="Y95" s="326"/>
    </row>
    <row r="96" spans="1:25" s="327" customFormat="1" ht="22.5" customHeight="1" thickTop="1" thickBot="1" x14ac:dyDescent="0.3">
      <c r="A96" s="740">
        <v>1</v>
      </c>
      <c r="B96" s="741" t="s">
        <v>845</v>
      </c>
      <c r="C96" s="741" t="s">
        <v>845</v>
      </c>
      <c r="D96" s="741" t="s">
        <v>764</v>
      </c>
      <c r="E96" s="741" t="s">
        <v>768</v>
      </c>
      <c r="F96" s="741" t="s">
        <v>931</v>
      </c>
      <c r="G96" s="741" t="s">
        <v>950</v>
      </c>
      <c r="H96" s="741"/>
      <c r="I96" s="333"/>
      <c r="J96" s="333"/>
      <c r="K96" s="742" t="s">
        <v>951</v>
      </c>
      <c r="L96" s="324">
        <f>SUM(L97:L99)</f>
        <v>350000000</v>
      </c>
      <c r="M96" s="324">
        <f t="shared" ref="M96:U96" si="37">SUM(M97:M99)</f>
        <v>1133659742.73</v>
      </c>
      <c r="N96" s="324">
        <f t="shared" si="37"/>
        <v>0</v>
      </c>
      <c r="O96" s="324">
        <f t="shared" si="37"/>
        <v>1483659742.73</v>
      </c>
      <c r="P96" s="324">
        <f t="shared" si="37"/>
        <v>0</v>
      </c>
      <c r="Q96" s="324">
        <f t="shared" si="37"/>
        <v>1368100671</v>
      </c>
      <c r="R96" s="324">
        <f t="shared" si="37"/>
        <v>115559072</v>
      </c>
      <c r="S96" s="324">
        <f t="shared" si="37"/>
        <v>0</v>
      </c>
      <c r="T96" s="324">
        <f t="shared" si="37"/>
        <v>1725546396.53</v>
      </c>
      <c r="U96" s="324">
        <f t="shared" si="37"/>
        <v>1136531828.76</v>
      </c>
      <c r="V96" s="335">
        <f t="shared" si="31"/>
        <v>0.65865040258872021</v>
      </c>
      <c r="W96" s="324"/>
      <c r="X96" s="326"/>
      <c r="Y96" s="326"/>
    </row>
    <row r="97" spans="1:25" s="327" customFormat="1" ht="22.5" customHeight="1" thickTop="1" thickBot="1" x14ac:dyDescent="0.3">
      <c r="A97" s="740">
        <v>1</v>
      </c>
      <c r="B97" s="741" t="s">
        <v>845</v>
      </c>
      <c r="C97" s="741" t="s">
        <v>845</v>
      </c>
      <c r="D97" s="741" t="s">
        <v>764</v>
      </c>
      <c r="E97" s="741" t="s">
        <v>768</v>
      </c>
      <c r="F97" s="741" t="s">
        <v>931</v>
      </c>
      <c r="G97" s="741" t="s">
        <v>950</v>
      </c>
      <c r="H97" s="741" t="s">
        <v>845</v>
      </c>
      <c r="I97" s="333"/>
      <c r="J97" s="333"/>
      <c r="K97" s="742" t="s">
        <v>952</v>
      </c>
      <c r="L97" s="324">
        <v>350000000</v>
      </c>
      <c r="M97" s="324">
        <v>1133659742.73</v>
      </c>
      <c r="N97" s="324">
        <v>0</v>
      </c>
      <c r="O97" s="324">
        <f>+L97+M97-N97</f>
        <v>1483659742.73</v>
      </c>
      <c r="P97" s="324">
        <v>0</v>
      </c>
      <c r="Q97" s="324">
        <v>1368100671</v>
      </c>
      <c r="R97" s="324">
        <v>115559072</v>
      </c>
      <c r="S97" s="324">
        <v>0</v>
      </c>
      <c r="T97" s="324">
        <v>1725546396.53</v>
      </c>
      <c r="U97" s="324">
        <v>1136531828.76</v>
      </c>
      <c r="V97" s="335">
        <f>U97/T97</f>
        <v>0.65865040258872021</v>
      </c>
      <c r="W97" s="324"/>
      <c r="X97" s="326"/>
      <c r="Y97" s="326"/>
    </row>
    <row r="98" spans="1:25" s="327" customFormat="1" ht="22.5" customHeight="1" thickTop="1" thickBot="1" x14ac:dyDescent="0.3">
      <c r="A98" s="740">
        <v>1</v>
      </c>
      <c r="B98" s="741" t="s">
        <v>845</v>
      </c>
      <c r="C98" s="741" t="s">
        <v>845</v>
      </c>
      <c r="D98" s="741" t="s">
        <v>764</v>
      </c>
      <c r="E98" s="741" t="s">
        <v>768</v>
      </c>
      <c r="F98" s="741" t="s">
        <v>931</v>
      </c>
      <c r="G98" s="741" t="s">
        <v>950</v>
      </c>
      <c r="H98" s="741" t="s">
        <v>760</v>
      </c>
      <c r="I98" s="333"/>
      <c r="J98" s="333"/>
      <c r="K98" s="742" t="s">
        <v>953</v>
      </c>
      <c r="L98" s="324"/>
      <c r="M98" s="324"/>
      <c r="N98" s="324"/>
      <c r="O98" s="324">
        <f>+L98+M98-N98</f>
        <v>0</v>
      </c>
      <c r="P98" s="324"/>
      <c r="Q98" s="324"/>
      <c r="R98" s="324"/>
      <c r="S98" s="324"/>
      <c r="T98" s="324"/>
      <c r="U98" s="324"/>
      <c r="V98" s="324"/>
      <c r="W98" s="324"/>
      <c r="X98" s="326"/>
      <c r="Y98" s="326"/>
    </row>
    <row r="99" spans="1:25" s="327" customFormat="1" ht="22.5" customHeight="1" thickTop="1" thickBot="1" x14ac:dyDescent="0.3">
      <c r="A99" s="740">
        <v>1</v>
      </c>
      <c r="B99" s="741" t="s">
        <v>845</v>
      </c>
      <c r="C99" s="741" t="s">
        <v>845</v>
      </c>
      <c r="D99" s="741" t="s">
        <v>764</v>
      </c>
      <c r="E99" s="741" t="s">
        <v>768</v>
      </c>
      <c r="F99" s="741" t="s">
        <v>931</v>
      </c>
      <c r="G99" s="741" t="s">
        <v>950</v>
      </c>
      <c r="H99" s="741" t="s">
        <v>856</v>
      </c>
      <c r="I99" s="333"/>
      <c r="J99" s="333"/>
      <c r="K99" s="742" t="s">
        <v>954</v>
      </c>
      <c r="L99" s="324"/>
      <c r="M99" s="324"/>
      <c r="N99" s="324"/>
      <c r="O99" s="324">
        <f>+L99+M99-N99</f>
        <v>0</v>
      </c>
      <c r="P99" s="324"/>
      <c r="Q99" s="324"/>
      <c r="R99" s="324"/>
      <c r="S99" s="324"/>
      <c r="T99" s="324"/>
      <c r="U99" s="324"/>
      <c r="V99" s="324"/>
      <c r="W99" s="324"/>
      <c r="X99" s="326"/>
      <c r="Y99" s="326"/>
    </row>
    <row r="100" spans="1:25" ht="22.5" customHeight="1" thickTop="1" thickBot="1" x14ac:dyDescent="0.3">
      <c r="A100" s="740">
        <v>1</v>
      </c>
      <c r="B100" s="741" t="s">
        <v>845</v>
      </c>
      <c r="C100" s="741" t="s">
        <v>845</v>
      </c>
      <c r="D100" s="741" t="s">
        <v>764</v>
      </c>
      <c r="E100" s="741" t="s">
        <v>768</v>
      </c>
      <c r="F100" s="741" t="s">
        <v>955</v>
      </c>
      <c r="G100" s="741"/>
      <c r="H100" s="741"/>
      <c r="I100" s="741"/>
      <c r="J100" s="741"/>
      <c r="K100" s="742" t="s">
        <v>797</v>
      </c>
      <c r="L100" s="744"/>
      <c r="M100" s="744"/>
      <c r="N100" s="744"/>
      <c r="O100" s="324">
        <f>+L100+M100-N100</f>
        <v>0</v>
      </c>
      <c r="P100" s="744"/>
      <c r="Q100" s="744"/>
      <c r="R100" s="744"/>
      <c r="S100" s="744"/>
      <c r="T100" s="744"/>
      <c r="U100" s="744"/>
      <c r="V100" s="744"/>
      <c r="W100" s="744"/>
      <c r="X100" s="326"/>
      <c r="Y100" s="326"/>
    </row>
    <row r="101" spans="1:25" ht="22.5" customHeight="1" thickTop="1" thickBot="1" x14ac:dyDescent="0.3">
      <c r="A101" s="740">
        <v>1</v>
      </c>
      <c r="B101" s="741" t="s">
        <v>845</v>
      </c>
      <c r="C101" s="741" t="s">
        <v>845</v>
      </c>
      <c r="D101" s="741" t="s">
        <v>764</v>
      </c>
      <c r="E101" s="741" t="s">
        <v>869</v>
      </c>
      <c r="F101" s="741"/>
      <c r="G101" s="741"/>
      <c r="H101" s="741"/>
      <c r="I101" s="741"/>
      <c r="J101" s="741"/>
      <c r="K101" s="742" t="s">
        <v>956</v>
      </c>
      <c r="L101" s="744">
        <f>+L102+L147</f>
        <v>0</v>
      </c>
      <c r="M101" s="744">
        <f t="shared" ref="M101:V101" si="38">+M102+M147</f>
        <v>0</v>
      </c>
      <c r="N101" s="744">
        <f t="shared" si="38"/>
        <v>0</v>
      </c>
      <c r="O101" s="744">
        <f t="shared" si="38"/>
        <v>0</v>
      </c>
      <c r="P101" s="744">
        <f t="shared" si="38"/>
        <v>0</v>
      </c>
      <c r="Q101" s="744">
        <f t="shared" si="38"/>
        <v>0</v>
      </c>
      <c r="R101" s="744">
        <f t="shared" si="38"/>
        <v>0</v>
      </c>
      <c r="S101" s="744">
        <f t="shared" si="38"/>
        <v>0</v>
      </c>
      <c r="T101" s="744">
        <f t="shared" si="38"/>
        <v>0</v>
      </c>
      <c r="U101" s="744">
        <f t="shared" si="38"/>
        <v>0</v>
      </c>
      <c r="V101" s="744">
        <f t="shared" si="38"/>
        <v>0</v>
      </c>
      <c r="W101" s="744"/>
      <c r="X101" s="326"/>
      <c r="Y101" s="326"/>
    </row>
    <row r="102" spans="1:25" ht="22.5" customHeight="1" thickTop="1" thickBot="1" x14ac:dyDescent="0.3">
      <c r="A102" s="740">
        <v>1</v>
      </c>
      <c r="B102" s="741" t="s">
        <v>845</v>
      </c>
      <c r="C102" s="741" t="s">
        <v>845</v>
      </c>
      <c r="D102" s="741" t="s">
        <v>764</v>
      </c>
      <c r="E102" s="741" t="s">
        <v>869</v>
      </c>
      <c r="F102" s="741" t="s">
        <v>931</v>
      </c>
      <c r="G102" s="741"/>
      <c r="H102" s="741"/>
      <c r="I102" s="741"/>
      <c r="J102" s="741"/>
      <c r="K102" s="742" t="s">
        <v>957</v>
      </c>
      <c r="L102" s="744">
        <f>+L103+L107+L111+L115+L119+L123+L127+L131+L135+L139+L143</f>
        <v>0</v>
      </c>
      <c r="M102" s="744">
        <f t="shared" ref="M102:V102" si="39">+M103+M107+M111+M115+M119+M123+M127+M131+M135+M139+M143</f>
        <v>0</v>
      </c>
      <c r="N102" s="744">
        <f t="shared" si="39"/>
        <v>0</v>
      </c>
      <c r="O102" s="744">
        <f t="shared" si="39"/>
        <v>0</v>
      </c>
      <c r="P102" s="744">
        <f t="shared" si="39"/>
        <v>0</v>
      </c>
      <c r="Q102" s="744">
        <f t="shared" si="39"/>
        <v>0</v>
      </c>
      <c r="R102" s="744">
        <f t="shared" si="39"/>
        <v>0</v>
      </c>
      <c r="S102" s="744">
        <f t="shared" si="39"/>
        <v>0</v>
      </c>
      <c r="T102" s="744">
        <f t="shared" si="39"/>
        <v>0</v>
      </c>
      <c r="U102" s="744">
        <f t="shared" si="39"/>
        <v>0</v>
      </c>
      <c r="V102" s="744">
        <f t="shared" si="39"/>
        <v>0</v>
      </c>
      <c r="W102" s="744"/>
      <c r="X102" s="326"/>
      <c r="Y102" s="326"/>
    </row>
    <row r="103" spans="1:25" ht="22.5" customHeight="1" thickTop="1" thickBot="1" x14ac:dyDescent="0.3">
      <c r="A103" s="740">
        <v>1</v>
      </c>
      <c r="B103" s="741" t="s">
        <v>845</v>
      </c>
      <c r="C103" s="741" t="s">
        <v>845</v>
      </c>
      <c r="D103" s="741" t="s">
        <v>764</v>
      </c>
      <c r="E103" s="741" t="s">
        <v>869</v>
      </c>
      <c r="F103" s="741" t="s">
        <v>931</v>
      </c>
      <c r="G103" s="741" t="s">
        <v>958</v>
      </c>
      <c r="H103" s="741"/>
      <c r="I103" s="741"/>
      <c r="J103" s="741"/>
      <c r="K103" s="742" t="s">
        <v>959</v>
      </c>
      <c r="L103" s="744">
        <f>SUM(L104:L106)</f>
        <v>0</v>
      </c>
      <c r="M103" s="744">
        <f t="shared" ref="M103:V103" si="40">SUM(M104:M106)</f>
        <v>0</v>
      </c>
      <c r="N103" s="744">
        <f t="shared" si="40"/>
        <v>0</v>
      </c>
      <c r="O103" s="744">
        <f t="shared" si="40"/>
        <v>0</v>
      </c>
      <c r="P103" s="744">
        <f t="shared" si="40"/>
        <v>0</v>
      </c>
      <c r="Q103" s="744">
        <f t="shared" si="40"/>
        <v>0</v>
      </c>
      <c r="R103" s="744">
        <f t="shared" si="40"/>
        <v>0</v>
      </c>
      <c r="S103" s="744">
        <f t="shared" si="40"/>
        <v>0</v>
      </c>
      <c r="T103" s="744">
        <f t="shared" si="40"/>
        <v>0</v>
      </c>
      <c r="U103" s="744">
        <f t="shared" si="40"/>
        <v>0</v>
      </c>
      <c r="V103" s="744">
        <f t="shared" si="40"/>
        <v>0</v>
      </c>
      <c r="W103" s="744"/>
      <c r="X103" s="326"/>
      <c r="Y103" s="326"/>
    </row>
    <row r="104" spans="1:25" ht="22.5" customHeight="1" thickTop="1" thickBot="1" x14ac:dyDescent="0.3">
      <c r="A104" s="740">
        <v>1</v>
      </c>
      <c r="B104" s="741" t="s">
        <v>845</v>
      </c>
      <c r="C104" s="741" t="s">
        <v>845</v>
      </c>
      <c r="D104" s="741" t="s">
        <v>764</v>
      </c>
      <c r="E104" s="741" t="s">
        <v>869</v>
      </c>
      <c r="F104" s="741" t="s">
        <v>931</v>
      </c>
      <c r="G104" s="741" t="s">
        <v>958</v>
      </c>
      <c r="H104" s="741" t="s">
        <v>845</v>
      </c>
      <c r="I104" s="741"/>
      <c r="J104" s="741"/>
      <c r="K104" s="742" t="s">
        <v>960</v>
      </c>
      <c r="L104" s="744"/>
      <c r="M104" s="744"/>
      <c r="N104" s="744"/>
      <c r="O104" s="324">
        <f>+L104+M104-N104</f>
        <v>0</v>
      </c>
      <c r="P104" s="744"/>
      <c r="Q104" s="744"/>
      <c r="R104" s="744"/>
      <c r="S104" s="744"/>
      <c r="T104" s="744"/>
      <c r="U104" s="744"/>
      <c r="V104" s="744"/>
      <c r="W104" s="744"/>
      <c r="X104" s="326"/>
      <c r="Y104" s="326"/>
    </row>
    <row r="105" spans="1:25" ht="22.5" customHeight="1" thickTop="1" thickBot="1" x14ac:dyDescent="0.3">
      <c r="A105" s="740">
        <v>1</v>
      </c>
      <c r="B105" s="741" t="s">
        <v>845</v>
      </c>
      <c r="C105" s="741" t="s">
        <v>845</v>
      </c>
      <c r="D105" s="741" t="s">
        <v>764</v>
      </c>
      <c r="E105" s="741" t="s">
        <v>869</v>
      </c>
      <c r="F105" s="741" t="s">
        <v>931</v>
      </c>
      <c r="G105" s="741" t="s">
        <v>958</v>
      </c>
      <c r="H105" s="741" t="s">
        <v>760</v>
      </c>
      <c r="I105" s="741"/>
      <c r="J105" s="741"/>
      <c r="K105" s="742" t="s">
        <v>961</v>
      </c>
      <c r="L105" s="744"/>
      <c r="M105" s="744"/>
      <c r="N105" s="744"/>
      <c r="O105" s="324">
        <f>+L105+M105-N105</f>
        <v>0</v>
      </c>
      <c r="P105" s="744"/>
      <c r="Q105" s="744"/>
      <c r="R105" s="744"/>
      <c r="S105" s="744"/>
      <c r="T105" s="744"/>
      <c r="U105" s="744"/>
      <c r="V105" s="744"/>
      <c r="W105" s="744"/>
      <c r="X105" s="326"/>
      <c r="Y105" s="326"/>
    </row>
    <row r="106" spans="1:25" ht="22.5" customHeight="1" thickTop="1" thickBot="1" x14ac:dyDescent="0.3">
      <c r="A106" s="740">
        <v>1</v>
      </c>
      <c r="B106" s="741" t="s">
        <v>845</v>
      </c>
      <c r="C106" s="741" t="s">
        <v>845</v>
      </c>
      <c r="D106" s="741" t="s">
        <v>764</v>
      </c>
      <c r="E106" s="741" t="s">
        <v>869</v>
      </c>
      <c r="F106" s="741" t="s">
        <v>931</v>
      </c>
      <c r="G106" s="741" t="s">
        <v>958</v>
      </c>
      <c r="H106" s="741" t="s">
        <v>856</v>
      </c>
      <c r="I106" s="741"/>
      <c r="J106" s="741"/>
      <c r="K106" s="742" t="s">
        <v>962</v>
      </c>
      <c r="L106" s="744"/>
      <c r="M106" s="744"/>
      <c r="N106" s="744"/>
      <c r="O106" s="324">
        <f>+L106+M106-N106</f>
        <v>0</v>
      </c>
      <c r="P106" s="744"/>
      <c r="Q106" s="744"/>
      <c r="R106" s="744"/>
      <c r="S106" s="744"/>
      <c r="T106" s="744"/>
      <c r="U106" s="744"/>
      <c r="V106" s="744"/>
      <c r="W106" s="744"/>
      <c r="X106" s="326"/>
      <c r="Y106" s="326"/>
    </row>
    <row r="107" spans="1:25" ht="22.5" customHeight="1" thickTop="1" thickBot="1" x14ac:dyDescent="0.3">
      <c r="A107" s="740">
        <v>1</v>
      </c>
      <c r="B107" s="741" t="s">
        <v>845</v>
      </c>
      <c r="C107" s="741" t="s">
        <v>845</v>
      </c>
      <c r="D107" s="741" t="s">
        <v>764</v>
      </c>
      <c r="E107" s="741" t="s">
        <v>869</v>
      </c>
      <c r="F107" s="741" t="s">
        <v>931</v>
      </c>
      <c r="G107" s="741" t="s">
        <v>761</v>
      </c>
      <c r="H107" s="741"/>
      <c r="I107" s="741"/>
      <c r="J107" s="741"/>
      <c r="K107" s="742" t="s">
        <v>963</v>
      </c>
      <c r="L107" s="744">
        <f>SUM(L108:L110)</f>
        <v>0</v>
      </c>
      <c r="M107" s="744">
        <f t="shared" ref="M107:V107" si="41">SUM(M108:M110)</f>
        <v>0</v>
      </c>
      <c r="N107" s="744">
        <f t="shared" si="41"/>
        <v>0</v>
      </c>
      <c r="O107" s="744">
        <f t="shared" si="41"/>
        <v>0</v>
      </c>
      <c r="P107" s="744">
        <f t="shared" si="41"/>
        <v>0</v>
      </c>
      <c r="Q107" s="744">
        <f t="shared" si="41"/>
        <v>0</v>
      </c>
      <c r="R107" s="744">
        <f t="shared" si="41"/>
        <v>0</v>
      </c>
      <c r="S107" s="744">
        <f t="shared" si="41"/>
        <v>0</v>
      </c>
      <c r="T107" s="744">
        <f t="shared" si="41"/>
        <v>0</v>
      </c>
      <c r="U107" s="744">
        <f t="shared" si="41"/>
        <v>0</v>
      </c>
      <c r="V107" s="744">
        <f t="shared" si="41"/>
        <v>0</v>
      </c>
      <c r="W107" s="744"/>
      <c r="X107" s="326"/>
      <c r="Y107" s="326"/>
    </row>
    <row r="108" spans="1:25" ht="22.5" customHeight="1" thickTop="1" thickBot="1" x14ac:dyDescent="0.3">
      <c r="A108" s="740">
        <v>1</v>
      </c>
      <c r="B108" s="741" t="s">
        <v>845</v>
      </c>
      <c r="C108" s="741" t="s">
        <v>845</v>
      </c>
      <c r="D108" s="741" t="s">
        <v>764</v>
      </c>
      <c r="E108" s="741" t="s">
        <v>869</v>
      </c>
      <c r="F108" s="741" t="s">
        <v>931</v>
      </c>
      <c r="G108" s="741" t="s">
        <v>761</v>
      </c>
      <c r="H108" s="741" t="s">
        <v>845</v>
      </c>
      <c r="I108" s="741"/>
      <c r="J108" s="741"/>
      <c r="K108" s="742" t="s">
        <v>964</v>
      </c>
      <c r="L108" s="744"/>
      <c r="M108" s="744"/>
      <c r="N108" s="744"/>
      <c r="O108" s="324">
        <f>+L108+M108-N108</f>
        <v>0</v>
      </c>
      <c r="P108" s="744"/>
      <c r="Q108" s="744"/>
      <c r="R108" s="744"/>
      <c r="S108" s="744"/>
      <c r="T108" s="744"/>
      <c r="U108" s="744"/>
      <c r="V108" s="744"/>
      <c r="W108" s="744"/>
      <c r="X108" s="326"/>
      <c r="Y108" s="326"/>
    </row>
    <row r="109" spans="1:25" ht="22.5" customHeight="1" thickTop="1" thickBot="1" x14ac:dyDescent="0.3">
      <c r="A109" s="740">
        <v>1</v>
      </c>
      <c r="B109" s="741" t="s">
        <v>845</v>
      </c>
      <c r="C109" s="741" t="s">
        <v>845</v>
      </c>
      <c r="D109" s="741" t="s">
        <v>764</v>
      </c>
      <c r="E109" s="741" t="s">
        <v>869</v>
      </c>
      <c r="F109" s="741" t="s">
        <v>931</v>
      </c>
      <c r="G109" s="741" t="s">
        <v>761</v>
      </c>
      <c r="H109" s="741" t="s">
        <v>760</v>
      </c>
      <c r="I109" s="741"/>
      <c r="J109" s="741"/>
      <c r="K109" s="742" t="s">
        <v>965</v>
      </c>
      <c r="L109" s="744"/>
      <c r="M109" s="744"/>
      <c r="N109" s="744"/>
      <c r="O109" s="324">
        <f>+L109+M109-N109</f>
        <v>0</v>
      </c>
      <c r="P109" s="744"/>
      <c r="Q109" s="744"/>
      <c r="R109" s="744"/>
      <c r="S109" s="744"/>
      <c r="T109" s="744"/>
      <c r="U109" s="744"/>
      <c r="V109" s="744"/>
      <c r="W109" s="744"/>
      <c r="X109" s="326"/>
      <c r="Y109" s="326"/>
    </row>
    <row r="110" spans="1:25" ht="22.5" customHeight="1" thickTop="1" thickBot="1" x14ac:dyDescent="0.3">
      <c r="A110" s="740">
        <v>1</v>
      </c>
      <c r="B110" s="741" t="s">
        <v>845</v>
      </c>
      <c r="C110" s="741" t="s">
        <v>845</v>
      </c>
      <c r="D110" s="741" t="s">
        <v>764</v>
      </c>
      <c r="E110" s="741" t="s">
        <v>869</v>
      </c>
      <c r="F110" s="741" t="s">
        <v>931</v>
      </c>
      <c r="G110" s="741" t="s">
        <v>761</v>
      </c>
      <c r="H110" s="741" t="s">
        <v>856</v>
      </c>
      <c r="I110" s="741"/>
      <c r="J110" s="741"/>
      <c r="K110" s="742" t="s">
        <v>966</v>
      </c>
      <c r="L110" s="744"/>
      <c r="M110" s="744"/>
      <c r="N110" s="744"/>
      <c r="O110" s="324">
        <f>+L110+M110-N110</f>
        <v>0</v>
      </c>
      <c r="P110" s="744"/>
      <c r="Q110" s="744"/>
      <c r="R110" s="744"/>
      <c r="S110" s="744"/>
      <c r="T110" s="744"/>
      <c r="U110" s="744"/>
      <c r="V110" s="744"/>
      <c r="W110" s="744"/>
      <c r="X110" s="326"/>
      <c r="Y110" s="326"/>
    </row>
    <row r="111" spans="1:25" ht="22.5" customHeight="1" thickTop="1" thickBot="1" x14ac:dyDescent="0.3">
      <c r="A111" s="740">
        <v>1</v>
      </c>
      <c r="B111" s="741" t="s">
        <v>845</v>
      </c>
      <c r="C111" s="741" t="s">
        <v>845</v>
      </c>
      <c r="D111" s="741" t="s">
        <v>764</v>
      </c>
      <c r="E111" s="741" t="s">
        <v>869</v>
      </c>
      <c r="F111" s="741" t="s">
        <v>931</v>
      </c>
      <c r="G111" s="741" t="s">
        <v>764</v>
      </c>
      <c r="H111" s="741"/>
      <c r="I111" s="741"/>
      <c r="J111" s="741"/>
      <c r="K111" s="742" t="s">
        <v>967</v>
      </c>
      <c r="L111" s="744">
        <f>SUM(L112:L114)</f>
        <v>0</v>
      </c>
      <c r="M111" s="744">
        <f t="shared" ref="M111:V111" si="42">SUM(M112:M114)</f>
        <v>0</v>
      </c>
      <c r="N111" s="744">
        <f t="shared" si="42"/>
        <v>0</v>
      </c>
      <c r="O111" s="744">
        <f t="shared" si="42"/>
        <v>0</v>
      </c>
      <c r="P111" s="744">
        <f t="shared" si="42"/>
        <v>0</v>
      </c>
      <c r="Q111" s="744">
        <f t="shared" si="42"/>
        <v>0</v>
      </c>
      <c r="R111" s="744">
        <f t="shared" si="42"/>
        <v>0</v>
      </c>
      <c r="S111" s="744">
        <f t="shared" si="42"/>
        <v>0</v>
      </c>
      <c r="T111" s="744">
        <f t="shared" si="42"/>
        <v>0</v>
      </c>
      <c r="U111" s="744">
        <f t="shared" si="42"/>
        <v>0</v>
      </c>
      <c r="V111" s="744">
        <f t="shared" si="42"/>
        <v>0</v>
      </c>
      <c r="W111" s="744"/>
      <c r="X111" s="326"/>
      <c r="Y111" s="326"/>
    </row>
    <row r="112" spans="1:25" ht="22.5" customHeight="1" thickTop="1" thickBot="1" x14ac:dyDescent="0.3">
      <c r="A112" s="740">
        <v>1</v>
      </c>
      <c r="B112" s="741" t="s">
        <v>845</v>
      </c>
      <c r="C112" s="741" t="s">
        <v>845</v>
      </c>
      <c r="D112" s="741" t="s">
        <v>764</v>
      </c>
      <c r="E112" s="741" t="s">
        <v>869</v>
      </c>
      <c r="F112" s="741" t="s">
        <v>931</v>
      </c>
      <c r="G112" s="741" t="s">
        <v>764</v>
      </c>
      <c r="H112" s="741" t="s">
        <v>845</v>
      </c>
      <c r="I112" s="741"/>
      <c r="J112" s="741"/>
      <c r="K112" s="742" t="s">
        <v>968</v>
      </c>
      <c r="L112" s="744"/>
      <c r="M112" s="744"/>
      <c r="N112" s="744"/>
      <c r="O112" s="324">
        <f>+L112+M112-N112</f>
        <v>0</v>
      </c>
      <c r="P112" s="744"/>
      <c r="Q112" s="744"/>
      <c r="R112" s="744"/>
      <c r="S112" s="744"/>
      <c r="T112" s="744"/>
      <c r="U112" s="744"/>
      <c r="V112" s="744"/>
      <c r="W112" s="744"/>
      <c r="X112" s="326"/>
      <c r="Y112" s="326"/>
    </row>
    <row r="113" spans="1:25" ht="22.5" customHeight="1" thickTop="1" thickBot="1" x14ac:dyDescent="0.3">
      <c r="A113" s="740">
        <v>1</v>
      </c>
      <c r="B113" s="741" t="s">
        <v>845</v>
      </c>
      <c r="C113" s="741" t="s">
        <v>845</v>
      </c>
      <c r="D113" s="741" t="s">
        <v>764</v>
      </c>
      <c r="E113" s="741" t="s">
        <v>869</v>
      </c>
      <c r="F113" s="741" t="s">
        <v>931</v>
      </c>
      <c r="G113" s="741" t="s">
        <v>764</v>
      </c>
      <c r="H113" s="741" t="s">
        <v>760</v>
      </c>
      <c r="I113" s="741"/>
      <c r="J113" s="741"/>
      <c r="K113" s="742" t="s">
        <v>969</v>
      </c>
      <c r="L113" s="744"/>
      <c r="M113" s="744"/>
      <c r="N113" s="744"/>
      <c r="O113" s="324">
        <f>+L113+M113-N113</f>
        <v>0</v>
      </c>
      <c r="P113" s="744"/>
      <c r="Q113" s="744"/>
      <c r="R113" s="744"/>
      <c r="S113" s="744"/>
      <c r="T113" s="744"/>
      <c r="U113" s="744"/>
      <c r="V113" s="744"/>
      <c r="W113" s="744"/>
      <c r="X113" s="326"/>
      <c r="Y113" s="326"/>
    </row>
    <row r="114" spans="1:25" ht="22.5" customHeight="1" thickTop="1" thickBot="1" x14ac:dyDescent="0.3">
      <c r="A114" s="740">
        <v>1</v>
      </c>
      <c r="B114" s="741" t="s">
        <v>845</v>
      </c>
      <c r="C114" s="741" t="s">
        <v>845</v>
      </c>
      <c r="D114" s="741" t="s">
        <v>764</v>
      </c>
      <c r="E114" s="741" t="s">
        <v>869</v>
      </c>
      <c r="F114" s="741" t="s">
        <v>931</v>
      </c>
      <c r="G114" s="741" t="s">
        <v>764</v>
      </c>
      <c r="H114" s="741" t="s">
        <v>856</v>
      </c>
      <c r="I114" s="741"/>
      <c r="J114" s="741"/>
      <c r="K114" s="742" t="s">
        <v>970</v>
      </c>
      <c r="L114" s="744"/>
      <c r="M114" s="744"/>
      <c r="N114" s="744"/>
      <c r="O114" s="324">
        <f>+L114+M114-N114</f>
        <v>0</v>
      </c>
      <c r="P114" s="744"/>
      <c r="Q114" s="744"/>
      <c r="R114" s="744"/>
      <c r="S114" s="744"/>
      <c r="T114" s="744"/>
      <c r="U114" s="744"/>
      <c r="V114" s="744"/>
      <c r="W114" s="744"/>
      <c r="X114" s="326"/>
      <c r="Y114" s="326"/>
    </row>
    <row r="115" spans="1:25" ht="22.5" customHeight="1" thickTop="1" thickBot="1" x14ac:dyDescent="0.3">
      <c r="A115" s="740">
        <v>1</v>
      </c>
      <c r="B115" s="741" t="s">
        <v>845</v>
      </c>
      <c r="C115" s="741" t="s">
        <v>845</v>
      </c>
      <c r="D115" s="741" t="s">
        <v>764</v>
      </c>
      <c r="E115" s="741" t="s">
        <v>869</v>
      </c>
      <c r="F115" s="741" t="s">
        <v>931</v>
      </c>
      <c r="G115" s="741" t="s">
        <v>768</v>
      </c>
      <c r="H115" s="741"/>
      <c r="I115" s="741"/>
      <c r="J115" s="741"/>
      <c r="K115" s="742" t="s">
        <v>971</v>
      </c>
      <c r="L115" s="744">
        <f>SUM(L116:L118)</f>
        <v>0</v>
      </c>
      <c r="M115" s="744">
        <f t="shared" ref="M115:V115" si="43">SUM(M116:M118)</f>
        <v>0</v>
      </c>
      <c r="N115" s="744">
        <f t="shared" si="43"/>
        <v>0</v>
      </c>
      <c r="O115" s="744">
        <f>SUM(O116:O118)</f>
        <v>0</v>
      </c>
      <c r="P115" s="744">
        <f t="shared" si="43"/>
        <v>0</v>
      </c>
      <c r="Q115" s="744">
        <f t="shared" si="43"/>
        <v>0</v>
      </c>
      <c r="R115" s="744">
        <f t="shared" si="43"/>
        <v>0</v>
      </c>
      <c r="S115" s="744">
        <f t="shared" si="43"/>
        <v>0</v>
      </c>
      <c r="T115" s="744">
        <f t="shared" si="43"/>
        <v>0</v>
      </c>
      <c r="U115" s="744">
        <f t="shared" si="43"/>
        <v>0</v>
      </c>
      <c r="V115" s="744">
        <f t="shared" si="43"/>
        <v>0</v>
      </c>
      <c r="W115" s="744"/>
      <c r="X115" s="326"/>
      <c r="Y115" s="326"/>
    </row>
    <row r="116" spans="1:25" ht="22.5" customHeight="1" thickTop="1" thickBot="1" x14ac:dyDescent="0.3">
      <c r="A116" s="740">
        <v>1</v>
      </c>
      <c r="B116" s="741" t="s">
        <v>845</v>
      </c>
      <c r="C116" s="741" t="s">
        <v>845</v>
      </c>
      <c r="D116" s="741" t="s">
        <v>764</v>
      </c>
      <c r="E116" s="741" t="s">
        <v>869</v>
      </c>
      <c r="F116" s="741" t="s">
        <v>931</v>
      </c>
      <c r="G116" s="741" t="s">
        <v>768</v>
      </c>
      <c r="H116" s="741" t="s">
        <v>845</v>
      </c>
      <c r="I116" s="741"/>
      <c r="J116" s="741"/>
      <c r="K116" s="742" t="s">
        <v>972</v>
      </c>
      <c r="L116" s="744"/>
      <c r="M116" s="744"/>
      <c r="N116" s="744"/>
      <c r="O116" s="324">
        <f>+L116+M116-N116</f>
        <v>0</v>
      </c>
      <c r="P116" s="744"/>
      <c r="Q116" s="744"/>
      <c r="R116" s="744"/>
      <c r="S116" s="744"/>
      <c r="T116" s="744"/>
      <c r="U116" s="744"/>
      <c r="V116" s="744"/>
      <c r="W116" s="744"/>
      <c r="X116" s="326"/>
      <c r="Y116" s="326"/>
    </row>
    <row r="117" spans="1:25" ht="22.5" customHeight="1" thickTop="1" thickBot="1" x14ac:dyDescent="0.3">
      <c r="A117" s="740">
        <v>1</v>
      </c>
      <c r="B117" s="741" t="s">
        <v>845</v>
      </c>
      <c r="C117" s="741" t="s">
        <v>845</v>
      </c>
      <c r="D117" s="741" t="s">
        <v>764</v>
      </c>
      <c r="E117" s="741" t="s">
        <v>869</v>
      </c>
      <c r="F117" s="741" t="s">
        <v>931</v>
      </c>
      <c r="G117" s="741" t="s">
        <v>768</v>
      </c>
      <c r="H117" s="741" t="s">
        <v>760</v>
      </c>
      <c r="I117" s="741"/>
      <c r="J117" s="741"/>
      <c r="K117" s="742" t="s">
        <v>973</v>
      </c>
      <c r="L117" s="744"/>
      <c r="M117" s="744"/>
      <c r="N117" s="744"/>
      <c r="O117" s="324">
        <f>+L117+M117-N117</f>
        <v>0</v>
      </c>
      <c r="P117" s="744"/>
      <c r="Q117" s="744"/>
      <c r="R117" s="744"/>
      <c r="S117" s="744"/>
      <c r="T117" s="744"/>
      <c r="U117" s="744"/>
      <c r="V117" s="744"/>
      <c r="W117" s="744"/>
      <c r="X117" s="326"/>
      <c r="Y117" s="326"/>
    </row>
    <row r="118" spans="1:25" ht="22.5" customHeight="1" thickTop="1" thickBot="1" x14ac:dyDescent="0.3">
      <c r="A118" s="740">
        <v>1</v>
      </c>
      <c r="B118" s="741" t="s">
        <v>845</v>
      </c>
      <c r="C118" s="741" t="s">
        <v>845</v>
      </c>
      <c r="D118" s="741" t="s">
        <v>764</v>
      </c>
      <c r="E118" s="741" t="s">
        <v>869</v>
      </c>
      <c r="F118" s="741" t="s">
        <v>931</v>
      </c>
      <c r="G118" s="741" t="s">
        <v>768</v>
      </c>
      <c r="H118" s="741" t="s">
        <v>856</v>
      </c>
      <c r="I118" s="741"/>
      <c r="J118" s="741"/>
      <c r="K118" s="742" t="s">
        <v>974</v>
      </c>
      <c r="L118" s="744"/>
      <c r="M118" s="744"/>
      <c r="N118" s="744"/>
      <c r="O118" s="324">
        <f>+L118+M118-N118</f>
        <v>0</v>
      </c>
      <c r="P118" s="744"/>
      <c r="Q118" s="744"/>
      <c r="R118" s="744"/>
      <c r="S118" s="744"/>
      <c r="T118" s="744"/>
      <c r="U118" s="744"/>
      <c r="V118" s="744"/>
      <c r="W118" s="744"/>
      <c r="X118" s="326"/>
      <c r="Y118" s="326"/>
    </row>
    <row r="119" spans="1:25" ht="22.5" customHeight="1" thickTop="1" thickBot="1" x14ac:dyDescent="0.3">
      <c r="A119" s="740">
        <v>1</v>
      </c>
      <c r="B119" s="741" t="s">
        <v>845</v>
      </c>
      <c r="C119" s="741" t="s">
        <v>845</v>
      </c>
      <c r="D119" s="741" t="s">
        <v>764</v>
      </c>
      <c r="E119" s="741" t="s">
        <v>869</v>
      </c>
      <c r="F119" s="741" t="s">
        <v>931</v>
      </c>
      <c r="G119" s="741" t="s">
        <v>784</v>
      </c>
      <c r="H119" s="741"/>
      <c r="I119" s="741"/>
      <c r="J119" s="741"/>
      <c r="K119" s="742" t="s">
        <v>975</v>
      </c>
      <c r="L119" s="744">
        <f>SUM(L120)</f>
        <v>0</v>
      </c>
      <c r="M119" s="744">
        <f t="shared" ref="M119:V119" si="44">SUM(M120)</f>
        <v>0</v>
      </c>
      <c r="N119" s="744">
        <f t="shared" si="44"/>
        <v>0</v>
      </c>
      <c r="O119" s="744">
        <f t="shared" si="44"/>
        <v>0</v>
      </c>
      <c r="P119" s="744">
        <f t="shared" si="44"/>
        <v>0</v>
      </c>
      <c r="Q119" s="744">
        <f t="shared" si="44"/>
        <v>0</v>
      </c>
      <c r="R119" s="744">
        <f t="shared" si="44"/>
        <v>0</v>
      </c>
      <c r="S119" s="744">
        <f t="shared" si="44"/>
        <v>0</v>
      </c>
      <c r="T119" s="744">
        <f t="shared" si="44"/>
        <v>0</v>
      </c>
      <c r="U119" s="744">
        <f t="shared" si="44"/>
        <v>0</v>
      </c>
      <c r="V119" s="744">
        <f t="shared" si="44"/>
        <v>0</v>
      </c>
      <c r="W119" s="744"/>
      <c r="X119" s="326"/>
      <c r="Y119" s="326"/>
    </row>
    <row r="120" spans="1:25" ht="22.5" customHeight="1" thickTop="1" thickBot="1" x14ac:dyDescent="0.3">
      <c r="A120" s="740">
        <v>1</v>
      </c>
      <c r="B120" s="741" t="s">
        <v>845</v>
      </c>
      <c r="C120" s="741" t="s">
        <v>845</v>
      </c>
      <c r="D120" s="741" t="s">
        <v>764</v>
      </c>
      <c r="E120" s="741" t="s">
        <v>869</v>
      </c>
      <c r="F120" s="741" t="s">
        <v>931</v>
      </c>
      <c r="G120" s="741" t="s">
        <v>784</v>
      </c>
      <c r="H120" s="741" t="s">
        <v>845</v>
      </c>
      <c r="I120" s="741"/>
      <c r="J120" s="741"/>
      <c r="K120" s="742" t="s">
        <v>976</v>
      </c>
      <c r="L120" s="744"/>
      <c r="M120" s="744"/>
      <c r="N120" s="744"/>
      <c r="O120" s="324">
        <f>+L120+M120-N120</f>
        <v>0</v>
      </c>
      <c r="P120" s="744"/>
      <c r="Q120" s="744"/>
      <c r="R120" s="744"/>
      <c r="S120" s="744"/>
      <c r="T120" s="744"/>
      <c r="U120" s="744"/>
      <c r="V120" s="744"/>
      <c r="W120" s="744"/>
      <c r="X120" s="326"/>
      <c r="Y120" s="326"/>
    </row>
    <row r="121" spans="1:25" ht="22.5" customHeight="1" thickTop="1" thickBot="1" x14ac:dyDescent="0.3">
      <c r="A121" s="740">
        <v>1</v>
      </c>
      <c r="B121" s="741" t="s">
        <v>845</v>
      </c>
      <c r="C121" s="741" t="s">
        <v>845</v>
      </c>
      <c r="D121" s="741" t="s">
        <v>764</v>
      </c>
      <c r="E121" s="741" t="s">
        <v>869</v>
      </c>
      <c r="F121" s="741" t="s">
        <v>931</v>
      </c>
      <c r="G121" s="741" t="s">
        <v>784</v>
      </c>
      <c r="H121" s="741" t="s">
        <v>760</v>
      </c>
      <c r="I121" s="741"/>
      <c r="J121" s="741"/>
      <c r="K121" s="742" t="s">
        <v>977</v>
      </c>
      <c r="L121" s="744"/>
      <c r="M121" s="744"/>
      <c r="N121" s="744"/>
      <c r="O121" s="324">
        <f>+L121+M121-N121</f>
        <v>0</v>
      </c>
      <c r="P121" s="744"/>
      <c r="Q121" s="744"/>
      <c r="R121" s="744"/>
      <c r="S121" s="744"/>
      <c r="T121" s="744"/>
      <c r="U121" s="744"/>
      <c r="V121" s="744"/>
      <c r="W121" s="744"/>
      <c r="X121" s="326"/>
      <c r="Y121" s="326"/>
    </row>
    <row r="122" spans="1:25" ht="22.5" customHeight="1" thickTop="1" thickBot="1" x14ac:dyDescent="0.3">
      <c r="A122" s="740">
        <v>1</v>
      </c>
      <c r="B122" s="741" t="s">
        <v>845</v>
      </c>
      <c r="C122" s="741" t="s">
        <v>845</v>
      </c>
      <c r="D122" s="741" t="s">
        <v>764</v>
      </c>
      <c r="E122" s="741" t="s">
        <v>869</v>
      </c>
      <c r="F122" s="741" t="s">
        <v>931</v>
      </c>
      <c r="G122" s="741" t="s">
        <v>784</v>
      </c>
      <c r="H122" s="741" t="s">
        <v>856</v>
      </c>
      <c r="I122" s="741"/>
      <c r="J122" s="741"/>
      <c r="K122" s="742" t="s">
        <v>978</v>
      </c>
      <c r="L122" s="744"/>
      <c r="M122" s="744"/>
      <c r="N122" s="744"/>
      <c r="O122" s="324">
        <f>+L122+M122-N122</f>
        <v>0</v>
      </c>
      <c r="P122" s="744"/>
      <c r="Q122" s="744"/>
      <c r="R122" s="744"/>
      <c r="S122" s="744"/>
      <c r="T122" s="744"/>
      <c r="U122" s="744"/>
      <c r="V122" s="744"/>
      <c r="W122" s="744"/>
      <c r="X122" s="326"/>
      <c r="Y122" s="326"/>
    </row>
    <row r="123" spans="1:25" ht="22.5" customHeight="1" thickTop="1" thickBot="1" x14ac:dyDescent="0.3">
      <c r="A123" s="740">
        <v>1</v>
      </c>
      <c r="B123" s="741" t="s">
        <v>845</v>
      </c>
      <c r="C123" s="741" t="s">
        <v>845</v>
      </c>
      <c r="D123" s="741" t="s">
        <v>764</v>
      </c>
      <c r="E123" s="741" t="s">
        <v>869</v>
      </c>
      <c r="F123" s="741" t="s">
        <v>931</v>
      </c>
      <c r="G123" s="741" t="s">
        <v>869</v>
      </c>
      <c r="H123" s="741"/>
      <c r="I123" s="741"/>
      <c r="J123" s="741"/>
      <c r="K123" s="742" t="s">
        <v>979</v>
      </c>
      <c r="L123" s="744">
        <f>SUM(L124:L126)</f>
        <v>0</v>
      </c>
      <c r="M123" s="744">
        <f t="shared" ref="M123:V123" si="45">SUM(M124:M126)</f>
        <v>0</v>
      </c>
      <c r="N123" s="744">
        <f t="shared" si="45"/>
        <v>0</v>
      </c>
      <c r="O123" s="744">
        <f t="shared" si="45"/>
        <v>0</v>
      </c>
      <c r="P123" s="744">
        <f t="shared" si="45"/>
        <v>0</v>
      </c>
      <c r="Q123" s="744">
        <f t="shared" si="45"/>
        <v>0</v>
      </c>
      <c r="R123" s="744">
        <f t="shared" si="45"/>
        <v>0</v>
      </c>
      <c r="S123" s="744">
        <f t="shared" si="45"/>
        <v>0</v>
      </c>
      <c r="T123" s="744">
        <f t="shared" si="45"/>
        <v>0</v>
      </c>
      <c r="U123" s="744">
        <f t="shared" si="45"/>
        <v>0</v>
      </c>
      <c r="V123" s="744">
        <f t="shared" si="45"/>
        <v>0</v>
      </c>
      <c r="W123" s="744"/>
      <c r="X123" s="326"/>
      <c r="Y123" s="326"/>
    </row>
    <row r="124" spans="1:25" ht="22.5" customHeight="1" thickTop="1" thickBot="1" x14ac:dyDescent="0.3">
      <c r="A124" s="740">
        <v>1</v>
      </c>
      <c r="B124" s="741" t="s">
        <v>845</v>
      </c>
      <c r="C124" s="741" t="s">
        <v>845</v>
      </c>
      <c r="D124" s="741" t="s">
        <v>764</v>
      </c>
      <c r="E124" s="741" t="s">
        <v>869</v>
      </c>
      <c r="F124" s="741" t="s">
        <v>931</v>
      </c>
      <c r="G124" s="741" t="s">
        <v>869</v>
      </c>
      <c r="H124" s="741" t="s">
        <v>845</v>
      </c>
      <c r="I124" s="741"/>
      <c r="J124" s="741"/>
      <c r="K124" s="742" t="s">
        <v>980</v>
      </c>
      <c r="L124" s="744"/>
      <c r="M124" s="744"/>
      <c r="N124" s="744"/>
      <c r="O124" s="324">
        <f>+L124+M124-N124</f>
        <v>0</v>
      </c>
      <c r="P124" s="744"/>
      <c r="Q124" s="744"/>
      <c r="R124" s="744"/>
      <c r="S124" s="744"/>
      <c r="T124" s="744"/>
      <c r="U124" s="744"/>
      <c r="V124" s="744"/>
      <c r="W124" s="744"/>
      <c r="X124" s="326"/>
      <c r="Y124" s="326"/>
    </row>
    <row r="125" spans="1:25" ht="22.5" customHeight="1" thickTop="1" thickBot="1" x14ac:dyDescent="0.3">
      <c r="A125" s="740">
        <v>1</v>
      </c>
      <c r="B125" s="741" t="s">
        <v>845</v>
      </c>
      <c r="C125" s="741" t="s">
        <v>845</v>
      </c>
      <c r="D125" s="741" t="s">
        <v>764</v>
      </c>
      <c r="E125" s="741" t="s">
        <v>869</v>
      </c>
      <c r="F125" s="741" t="s">
        <v>931</v>
      </c>
      <c r="G125" s="741" t="s">
        <v>869</v>
      </c>
      <c r="H125" s="741" t="s">
        <v>760</v>
      </c>
      <c r="I125" s="741"/>
      <c r="J125" s="741"/>
      <c r="K125" s="742" t="s">
        <v>981</v>
      </c>
      <c r="L125" s="744"/>
      <c r="M125" s="744"/>
      <c r="N125" s="744"/>
      <c r="O125" s="324">
        <f>+L125+M125-N125</f>
        <v>0</v>
      </c>
      <c r="P125" s="744"/>
      <c r="Q125" s="744"/>
      <c r="R125" s="744"/>
      <c r="S125" s="744"/>
      <c r="T125" s="744"/>
      <c r="U125" s="744"/>
      <c r="V125" s="744"/>
      <c r="W125" s="744"/>
      <c r="X125" s="326"/>
      <c r="Y125" s="326"/>
    </row>
    <row r="126" spans="1:25" ht="22.5" customHeight="1" thickTop="1" thickBot="1" x14ac:dyDescent="0.3">
      <c r="A126" s="740">
        <v>1</v>
      </c>
      <c r="B126" s="741" t="s">
        <v>845</v>
      </c>
      <c r="C126" s="741" t="s">
        <v>845</v>
      </c>
      <c r="D126" s="741" t="s">
        <v>764</v>
      </c>
      <c r="E126" s="741" t="s">
        <v>869</v>
      </c>
      <c r="F126" s="741" t="s">
        <v>931</v>
      </c>
      <c r="G126" s="741" t="s">
        <v>869</v>
      </c>
      <c r="H126" s="741" t="s">
        <v>856</v>
      </c>
      <c r="I126" s="741"/>
      <c r="J126" s="741"/>
      <c r="K126" s="742" t="s">
        <v>982</v>
      </c>
      <c r="L126" s="744"/>
      <c r="M126" s="744"/>
      <c r="N126" s="744"/>
      <c r="O126" s="324">
        <f>+L126+M126-N126</f>
        <v>0</v>
      </c>
      <c r="P126" s="744"/>
      <c r="Q126" s="744"/>
      <c r="R126" s="744"/>
      <c r="S126" s="744"/>
      <c r="T126" s="744"/>
      <c r="U126" s="744"/>
      <c r="V126" s="744"/>
      <c r="W126" s="744"/>
      <c r="X126" s="326"/>
      <c r="Y126" s="326"/>
    </row>
    <row r="127" spans="1:25" ht="22.5" customHeight="1" thickTop="1" thickBot="1" x14ac:dyDescent="0.3">
      <c r="A127" s="740">
        <v>1</v>
      </c>
      <c r="B127" s="741" t="s">
        <v>845</v>
      </c>
      <c r="C127" s="741" t="s">
        <v>845</v>
      </c>
      <c r="D127" s="741" t="s">
        <v>764</v>
      </c>
      <c r="E127" s="741" t="s">
        <v>869</v>
      </c>
      <c r="F127" s="741" t="s">
        <v>931</v>
      </c>
      <c r="G127" s="741" t="s">
        <v>983</v>
      </c>
      <c r="H127" s="741"/>
      <c r="I127" s="741"/>
      <c r="J127" s="741"/>
      <c r="K127" s="742" t="s">
        <v>984</v>
      </c>
      <c r="L127" s="744">
        <f>SUM(L128:L130)</f>
        <v>0</v>
      </c>
      <c r="M127" s="744">
        <f t="shared" ref="M127:V127" si="46">SUM(M128:M130)</f>
        <v>0</v>
      </c>
      <c r="N127" s="744">
        <f t="shared" si="46"/>
        <v>0</v>
      </c>
      <c r="O127" s="744">
        <f t="shared" si="46"/>
        <v>0</v>
      </c>
      <c r="P127" s="744">
        <f t="shared" si="46"/>
        <v>0</v>
      </c>
      <c r="Q127" s="744">
        <f t="shared" si="46"/>
        <v>0</v>
      </c>
      <c r="R127" s="744">
        <f t="shared" si="46"/>
        <v>0</v>
      </c>
      <c r="S127" s="744">
        <f t="shared" si="46"/>
        <v>0</v>
      </c>
      <c r="T127" s="744">
        <f t="shared" si="46"/>
        <v>0</v>
      </c>
      <c r="U127" s="744">
        <f t="shared" si="46"/>
        <v>0</v>
      </c>
      <c r="V127" s="744">
        <f t="shared" si="46"/>
        <v>0</v>
      </c>
      <c r="W127" s="744"/>
      <c r="X127" s="326"/>
      <c r="Y127" s="326"/>
    </row>
    <row r="128" spans="1:25" ht="22.5" customHeight="1" thickTop="1" thickBot="1" x14ac:dyDescent="0.3">
      <c r="A128" s="740">
        <v>1</v>
      </c>
      <c r="B128" s="741" t="s">
        <v>845</v>
      </c>
      <c r="C128" s="741" t="s">
        <v>845</v>
      </c>
      <c r="D128" s="741" t="s">
        <v>764</v>
      </c>
      <c r="E128" s="741" t="s">
        <v>869</v>
      </c>
      <c r="F128" s="741" t="s">
        <v>931</v>
      </c>
      <c r="G128" s="741" t="s">
        <v>983</v>
      </c>
      <c r="H128" s="741" t="s">
        <v>845</v>
      </c>
      <c r="I128" s="741"/>
      <c r="J128" s="741"/>
      <c r="K128" s="742" t="s">
        <v>985</v>
      </c>
      <c r="L128" s="744"/>
      <c r="M128" s="744"/>
      <c r="N128" s="744"/>
      <c r="O128" s="324">
        <f>+L128+M128-N128</f>
        <v>0</v>
      </c>
      <c r="P128" s="744"/>
      <c r="Q128" s="744"/>
      <c r="R128" s="744"/>
      <c r="S128" s="744"/>
      <c r="T128" s="744"/>
      <c r="U128" s="744"/>
      <c r="V128" s="744"/>
      <c r="W128" s="744"/>
      <c r="X128" s="326"/>
      <c r="Y128" s="326"/>
    </row>
    <row r="129" spans="1:25" ht="22.5" customHeight="1" thickTop="1" thickBot="1" x14ac:dyDescent="0.3">
      <c r="A129" s="740">
        <v>1</v>
      </c>
      <c r="B129" s="741" t="s">
        <v>845</v>
      </c>
      <c r="C129" s="741" t="s">
        <v>845</v>
      </c>
      <c r="D129" s="741" t="s">
        <v>764</v>
      </c>
      <c r="E129" s="741" t="s">
        <v>869</v>
      </c>
      <c r="F129" s="741" t="s">
        <v>931</v>
      </c>
      <c r="G129" s="741" t="s">
        <v>983</v>
      </c>
      <c r="H129" s="741" t="s">
        <v>760</v>
      </c>
      <c r="I129" s="741"/>
      <c r="J129" s="741"/>
      <c r="K129" s="742" t="s">
        <v>986</v>
      </c>
      <c r="L129" s="744"/>
      <c r="M129" s="744"/>
      <c r="N129" s="744"/>
      <c r="O129" s="324">
        <f>+L129+M129-N129</f>
        <v>0</v>
      </c>
      <c r="P129" s="744"/>
      <c r="Q129" s="744"/>
      <c r="R129" s="744"/>
      <c r="S129" s="744"/>
      <c r="T129" s="744"/>
      <c r="U129" s="744"/>
      <c r="V129" s="744"/>
      <c r="W129" s="744"/>
      <c r="X129" s="326"/>
      <c r="Y129" s="326"/>
    </row>
    <row r="130" spans="1:25" ht="22.5" customHeight="1" thickTop="1" thickBot="1" x14ac:dyDescent="0.3">
      <c r="A130" s="740">
        <v>1</v>
      </c>
      <c r="B130" s="741" t="s">
        <v>845</v>
      </c>
      <c r="C130" s="741" t="s">
        <v>845</v>
      </c>
      <c r="D130" s="741" t="s">
        <v>764</v>
      </c>
      <c r="E130" s="741" t="s">
        <v>869</v>
      </c>
      <c r="F130" s="741" t="s">
        <v>931</v>
      </c>
      <c r="G130" s="741" t="s">
        <v>983</v>
      </c>
      <c r="H130" s="741" t="s">
        <v>856</v>
      </c>
      <c r="I130" s="741"/>
      <c r="J130" s="741"/>
      <c r="K130" s="742" t="s">
        <v>987</v>
      </c>
      <c r="L130" s="744"/>
      <c r="M130" s="744"/>
      <c r="N130" s="744"/>
      <c r="O130" s="324">
        <f>+L130+M130-N130</f>
        <v>0</v>
      </c>
      <c r="P130" s="744"/>
      <c r="Q130" s="744"/>
      <c r="R130" s="744"/>
      <c r="S130" s="744"/>
      <c r="T130" s="744"/>
      <c r="U130" s="744"/>
      <c r="V130" s="744"/>
      <c r="W130" s="744"/>
      <c r="X130" s="326"/>
      <c r="Y130" s="326"/>
    </row>
    <row r="131" spans="1:25" ht="22.5" customHeight="1" thickTop="1" thickBot="1" x14ac:dyDescent="0.3">
      <c r="A131" s="740">
        <v>1</v>
      </c>
      <c r="B131" s="741" t="s">
        <v>845</v>
      </c>
      <c r="C131" s="741" t="s">
        <v>845</v>
      </c>
      <c r="D131" s="741" t="s">
        <v>764</v>
      </c>
      <c r="E131" s="741" t="s">
        <v>869</v>
      </c>
      <c r="F131" s="741" t="s">
        <v>931</v>
      </c>
      <c r="G131" s="741" t="s">
        <v>988</v>
      </c>
      <c r="H131" s="741"/>
      <c r="I131" s="741"/>
      <c r="J131" s="741"/>
      <c r="K131" s="742" t="s">
        <v>989</v>
      </c>
      <c r="L131" s="744">
        <f>SUM(L132:L134)</f>
        <v>0</v>
      </c>
      <c r="M131" s="744">
        <f t="shared" ref="M131:V131" si="47">SUM(M132:M134)</f>
        <v>0</v>
      </c>
      <c r="N131" s="744">
        <f t="shared" si="47"/>
        <v>0</v>
      </c>
      <c r="O131" s="744">
        <f t="shared" si="47"/>
        <v>0</v>
      </c>
      <c r="P131" s="744">
        <f t="shared" si="47"/>
        <v>0</v>
      </c>
      <c r="Q131" s="744">
        <f t="shared" si="47"/>
        <v>0</v>
      </c>
      <c r="R131" s="744">
        <f t="shared" si="47"/>
        <v>0</v>
      </c>
      <c r="S131" s="744">
        <f t="shared" si="47"/>
        <v>0</v>
      </c>
      <c r="T131" s="744">
        <f t="shared" si="47"/>
        <v>0</v>
      </c>
      <c r="U131" s="744">
        <f t="shared" si="47"/>
        <v>0</v>
      </c>
      <c r="V131" s="744">
        <f t="shared" si="47"/>
        <v>0</v>
      </c>
      <c r="W131" s="744"/>
      <c r="X131" s="326"/>
      <c r="Y131" s="326"/>
    </row>
    <row r="132" spans="1:25" ht="22.5" customHeight="1" thickTop="1" thickBot="1" x14ac:dyDescent="0.3">
      <c r="A132" s="740">
        <v>1</v>
      </c>
      <c r="B132" s="741" t="s">
        <v>845</v>
      </c>
      <c r="C132" s="741" t="s">
        <v>845</v>
      </c>
      <c r="D132" s="741" t="s">
        <v>764</v>
      </c>
      <c r="E132" s="741" t="s">
        <v>869</v>
      </c>
      <c r="F132" s="741" t="s">
        <v>931</v>
      </c>
      <c r="G132" s="741" t="s">
        <v>988</v>
      </c>
      <c r="H132" s="741" t="s">
        <v>845</v>
      </c>
      <c r="I132" s="741"/>
      <c r="J132" s="741"/>
      <c r="K132" s="742" t="s">
        <v>990</v>
      </c>
      <c r="L132" s="744"/>
      <c r="M132" s="744"/>
      <c r="N132" s="744"/>
      <c r="O132" s="324">
        <f>+L132+M132-N132</f>
        <v>0</v>
      </c>
      <c r="P132" s="744"/>
      <c r="Q132" s="744"/>
      <c r="R132" s="744"/>
      <c r="S132" s="744"/>
      <c r="T132" s="744"/>
      <c r="U132" s="744"/>
      <c r="V132" s="744"/>
      <c r="W132" s="744"/>
      <c r="X132" s="326"/>
      <c r="Y132" s="326"/>
    </row>
    <row r="133" spans="1:25" ht="22.5" customHeight="1" thickTop="1" thickBot="1" x14ac:dyDescent="0.3">
      <c r="A133" s="740">
        <v>1</v>
      </c>
      <c r="B133" s="741" t="s">
        <v>845</v>
      </c>
      <c r="C133" s="741" t="s">
        <v>845</v>
      </c>
      <c r="D133" s="741" t="s">
        <v>764</v>
      </c>
      <c r="E133" s="741" t="s">
        <v>869</v>
      </c>
      <c r="F133" s="741" t="s">
        <v>931</v>
      </c>
      <c r="G133" s="741" t="s">
        <v>988</v>
      </c>
      <c r="H133" s="741" t="s">
        <v>760</v>
      </c>
      <c r="I133" s="741"/>
      <c r="J133" s="741"/>
      <c r="K133" s="742" t="s">
        <v>991</v>
      </c>
      <c r="L133" s="744"/>
      <c r="M133" s="744"/>
      <c r="N133" s="744"/>
      <c r="O133" s="324">
        <f>+L133+M133-N133</f>
        <v>0</v>
      </c>
      <c r="P133" s="744"/>
      <c r="Q133" s="744"/>
      <c r="R133" s="744"/>
      <c r="S133" s="744"/>
      <c r="T133" s="744"/>
      <c r="U133" s="744"/>
      <c r="V133" s="744"/>
      <c r="W133" s="744"/>
      <c r="X133" s="326"/>
      <c r="Y133" s="326"/>
    </row>
    <row r="134" spans="1:25" ht="22.5" customHeight="1" thickTop="1" thickBot="1" x14ac:dyDescent="0.3">
      <c r="A134" s="740">
        <v>1</v>
      </c>
      <c r="B134" s="741" t="s">
        <v>845</v>
      </c>
      <c r="C134" s="741" t="s">
        <v>845</v>
      </c>
      <c r="D134" s="741" t="s">
        <v>764</v>
      </c>
      <c r="E134" s="741" t="s">
        <v>869</v>
      </c>
      <c r="F134" s="741" t="s">
        <v>931</v>
      </c>
      <c r="G134" s="741" t="s">
        <v>988</v>
      </c>
      <c r="H134" s="741" t="s">
        <v>856</v>
      </c>
      <c r="I134" s="741"/>
      <c r="J134" s="741"/>
      <c r="K134" s="742" t="s">
        <v>992</v>
      </c>
      <c r="L134" s="744"/>
      <c r="M134" s="744"/>
      <c r="N134" s="744"/>
      <c r="O134" s="324">
        <f>+L134+M134-N134</f>
        <v>0</v>
      </c>
      <c r="P134" s="744"/>
      <c r="Q134" s="744"/>
      <c r="R134" s="744"/>
      <c r="S134" s="744"/>
      <c r="T134" s="744"/>
      <c r="U134" s="744"/>
      <c r="V134" s="744"/>
      <c r="W134" s="744"/>
      <c r="X134" s="326"/>
      <c r="Y134" s="326"/>
    </row>
    <row r="135" spans="1:25" ht="22.5" customHeight="1" thickTop="1" thickBot="1" x14ac:dyDescent="0.3">
      <c r="A135" s="740">
        <v>1</v>
      </c>
      <c r="B135" s="741" t="s">
        <v>845</v>
      </c>
      <c r="C135" s="741" t="s">
        <v>845</v>
      </c>
      <c r="D135" s="741" t="s">
        <v>764</v>
      </c>
      <c r="E135" s="741" t="s">
        <v>869</v>
      </c>
      <c r="F135" s="741" t="s">
        <v>931</v>
      </c>
      <c r="G135" s="741" t="s">
        <v>993</v>
      </c>
      <c r="H135" s="741"/>
      <c r="I135" s="741"/>
      <c r="J135" s="741"/>
      <c r="K135" s="742" t="s">
        <v>994</v>
      </c>
      <c r="L135" s="744">
        <f>SUM(L136:L138)</f>
        <v>0</v>
      </c>
      <c r="M135" s="744">
        <f t="shared" ref="M135:V135" si="48">SUM(M136:M138)</f>
        <v>0</v>
      </c>
      <c r="N135" s="744">
        <f t="shared" si="48"/>
        <v>0</v>
      </c>
      <c r="O135" s="744">
        <f t="shared" si="48"/>
        <v>0</v>
      </c>
      <c r="P135" s="744">
        <f t="shared" si="48"/>
        <v>0</v>
      </c>
      <c r="Q135" s="744">
        <f t="shared" si="48"/>
        <v>0</v>
      </c>
      <c r="R135" s="744">
        <f t="shared" si="48"/>
        <v>0</v>
      </c>
      <c r="S135" s="744">
        <f t="shared" si="48"/>
        <v>0</v>
      </c>
      <c r="T135" s="744">
        <f t="shared" si="48"/>
        <v>0</v>
      </c>
      <c r="U135" s="744">
        <f t="shared" si="48"/>
        <v>0</v>
      </c>
      <c r="V135" s="744">
        <f t="shared" si="48"/>
        <v>0</v>
      </c>
      <c r="W135" s="744"/>
      <c r="X135" s="326"/>
      <c r="Y135" s="326"/>
    </row>
    <row r="136" spans="1:25" ht="22.5" customHeight="1" thickTop="1" thickBot="1" x14ac:dyDescent="0.3">
      <c r="A136" s="740">
        <v>1</v>
      </c>
      <c r="B136" s="741" t="s">
        <v>845</v>
      </c>
      <c r="C136" s="741" t="s">
        <v>845</v>
      </c>
      <c r="D136" s="741" t="s">
        <v>764</v>
      </c>
      <c r="E136" s="741" t="s">
        <v>869</v>
      </c>
      <c r="F136" s="741" t="s">
        <v>931</v>
      </c>
      <c r="G136" s="741" t="s">
        <v>993</v>
      </c>
      <c r="H136" s="741" t="s">
        <v>845</v>
      </c>
      <c r="I136" s="741"/>
      <c r="J136" s="741"/>
      <c r="K136" s="742" t="s">
        <v>995</v>
      </c>
      <c r="L136" s="744"/>
      <c r="M136" s="744"/>
      <c r="N136" s="744"/>
      <c r="O136" s="324">
        <f>+L136+M136-N136</f>
        <v>0</v>
      </c>
      <c r="P136" s="744"/>
      <c r="Q136" s="744"/>
      <c r="R136" s="744"/>
      <c r="S136" s="744"/>
      <c r="T136" s="744"/>
      <c r="U136" s="744"/>
      <c r="V136" s="744"/>
      <c r="W136" s="744"/>
      <c r="X136" s="326"/>
      <c r="Y136" s="326"/>
    </row>
    <row r="137" spans="1:25" ht="22.5" customHeight="1" thickTop="1" thickBot="1" x14ac:dyDescent="0.3">
      <c r="A137" s="740">
        <v>1</v>
      </c>
      <c r="B137" s="741" t="s">
        <v>845</v>
      </c>
      <c r="C137" s="741" t="s">
        <v>845</v>
      </c>
      <c r="D137" s="741" t="s">
        <v>764</v>
      </c>
      <c r="E137" s="741" t="s">
        <v>869</v>
      </c>
      <c r="F137" s="741" t="s">
        <v>931</v>
      </c>
      <c r="G137" s="741" t="s">
        <v>993</v>
      </c>
      <c r="H137" s="741" t="s">
        <v>760</v>
      </c>
      <c r="I137" s="741"/>
      <c r="J137" s="741"/>
      <c r="K137" s="742" t="s">
        <v>996</v>
      </c>
      <c r="L137" s="744"/>
      <c r="M137" s="744"/>
      <c r="N137" s="744"/>
      <c r="O137" s="324">
        <f>+L137+M137-N137</f>
        <v>0</v>
      </c>
      <c r="P137" s="744"/>
      <c r="Q137" s="744"/>
      <c r="R137" s="744"/>
      <c r="S137" s="744"/>
      <c r="T137" s="744"/>
      <c r="U137" s="744"/>
      <c r="V137" s="744"/>
      <c r="W137" s="744"/>
      <c r="X137" s="326"/>
      <c r="Y137" s="326"/>
    </row>
    <row r="138" spans="1:25" ht="22.5" customHeight="1" thickTop="1" thickBot="1" x14ac:dyDescent="0.3">
      <c r="A138" s="740">
        <v>1</v>
      </c>
      <c r="B138" s="741" t="s">
        <v>845</v>
      </c>
      <c r="C138" s="741" t="s">
        <v>845</v>
      </c>
      <c r="D138" s="741" t="s">
        <v>764</v>
      </c>
      <c r="E138" s="741" t="s">
        <v>869</v>
      </c>
      <c r="F138" s="741" t="s">
        <v>931</v>
      </c>
      <c r="G138" s="741" t="s">
        <v>993</v>
      </c>
      <c r="H138" s="741" t="s">
        <v>856</v>
      </c>
      <c r="I138" s="741"/>
      <c r="J138" s="741"/>
      <c r="K138" s="742" t="s">
        <v>997</v>
      </c>
      <c r="L138" s="744"/>
      <c r="M138" s="744"/>
      <c r="N138" s="744"/>
      <c r="O138" s="324">
        <f>+L138+M138-N138</f>
        <v>0</v>
      </c>
      <c r="P138" s="744"/>
      <c r="Q138" s="744"/>
      <c r="R138" s="744"/>
      <c r="S138" s="744"/>
      <c r="T138" s="744"/>
      <c r="U138" s="744"/>
      <c r="V138" s="744"/>
      <c r="W138" s="744"/>
      <c r="X138" s="326"/>
      <c r="Y138" s="326"/>
    </row>
    <row r="139" spans="1:25" ht="22.5" customHeight="1" thickTop="1" thickBot="1" x14ac:dyDescent="0.3">
      <c r="A139" s="740">
        <v>1</v>
      </c>
      <c r="B139" s="741" t="s">
        <v>845</v>
      </c>
      <c r="C139" s="741" t="s">
        <v>845</v>
      </c>
      <c r="D139" s="741" t="s">
        <v>764</v>
      </c>
      <c r="E139" s="741" t="s">
        <v>869</v>
      </c>
      <c r="F139" s="741" t="s">
        <v>931</v>
      </c>
      <c r="G139" s="741" t="s">
        <v>998</v>
      </c>
      <c r="H139" s="741"/>
      <c r="I139" s="741"/>
      <c r="J139" s="741"/>
      <c r="K139" s="742" t="s">
        <v>999</v>
      </c>
      <c r="L139" s="744">
        <f>SUM(L140:L142)</f>
        <v>0</v>
      </c>
      <c r="M139" s="744">
        <f t="shared" ref="M139:V139" si="49">SUM(M140:M142)</f>
        <v>0</v>
      </c>
      <c r="N139" s="744">
        <f t="shared" si="49"/>
        <v>0</v>
      </c>
      <c r="O139" s="744">
        <f t="shared" si="49"/>
        <v>0</v>
      </c>
      <c r="P139" s="744">
        <f t="shared" si="49"/>
        <v>0</v>
      </c>
      <c r="Q139" s="744">
        <f t="shared" si="49"/>
        <v>0</v>
      </c>
      <c r="R139" s="744">
        <f t="shared" si="49"/>
        <v>0</v>
      </c>
      <c r="S139" s="744">
        <f t="shared" si="49"/>
        <v>0</v>
      </c>
      <c r="T139" s="744">
        <f t="shared" si="49"/>
        <v>0</v>
      </c>
      <c r="U139" s="744">
        <f t="shared" si="49"/>
        <v>0</v>
      </c>
      <c r="V139" s="744">
        <f t="shared" si="49"/>
        <v>0</v>
      </c>
      <c r="W139" s="744"/>
      <c r="X139" s="326"/>
      <c r="Y139" s="326"/>
    </row>
    <row r="140" spans="1:25" ht="22.5" customHeight="1" thickTop="1" thickBot="1" x14ac:dyDescent="0.3">
      <c r="A140" s="740">
        <v>1</v>
      </c>
      <c r="B140" s="741" t="s">
        <v>845</v>
      </c>
      <c r="C140" s="741" t="s">
        <v>845</v>
      </c>
      <c r="D140" s="741" t="s">
        <v>764</v>
      </c>
      <c r="E140" s="741" t="s">
        <v>869</v>
      </c>
      <c r="F140" s="741" t="s">
        <v>931</v>
      </c>
      <c r="G140" s="741" t="s">
        <v>998</v>
      </c>
      <c r="H140" s="741" t="s">
        <v>845</v>
      </c>
      <c r="I140" s="741"/>
      <c r="J140" s="741"/>
      <c r="K140" s="742" t="s">
        <v>1000</v>
      </c>
      <c r="L140" s="744"/>
      <c r="M140" s="744"/>
      <c r="N140" s="744"/>
      <c r="O140" s="324">
        <f>+L140+M140-N140</f>
        <v>0</v>
      </c>
      <c r="P140" s="744"/>
      <c r="Q140" s="744"/>
      <c r="R140" s="744"/>
      <c r="S140" s="744"/>
      <c r="T140" s="744"/>
      <c r="U140" s="744"/>
      <c r="V140" s="744"/>
      <c r="W140" s="744"/>
      <c r="X140" s="326"/>
      <c r="Y140" s="326"/>
    </row>
    <row r="141" spans="1:25" ht="22.5" customHeight="1" thickTop="1" thickBot="1" x14ac:dyDescent="0.3">
      <c r="A141" s="740">
        <v>1</v>
      </c>
      <c r="B141" s="741" t="s">
        <v>845</v>
      </c>
      <c r="C141" s="741" t="s">
        <v>845</v>
      </c>
      <c r="D141" s="741" t="s">
        <v>764</v>
      </c>
      <c r="E141" s="741" t="s">
        <v>869</v>
      </c>
      <c r="F141" s="741" t="s">
        <v>931</v>
      </c>
      <c r="G141" s="741" t="s">
        <v>998</v>
      </c>
      <c r="H141" s="741" t="s">
        <v>760</v>
      </c>
      <c r="I141" s="741"/>
      <c r="J141" s="741"/>
      <c r="K141" s="742" t="s">
        <v>1001</v>
      </c>
      <c r="L141" s="744"/>
      <c r="M141" s="744"/>
      <c r="N141" s="744"/>
      <c r="O141" s="324">
        <f>+L141+M141-N141</f>
        <v>0</v>
      </c>
      <c r="P141" s="744"/>
      <c r="Q141" s="744"/>
      <c r="R141" s="744"/>
      <c r="S141" s="744"/>
      <c r="T141" s="744"/>
      <c r="U141" s="744"/>
      <c r="V141" s="744"/>
      <c r="W141" s="744"/>
      <c r="X141" s="326"/>
      <c r="Y141" s="326"/>
    </row>
    <row r="142" spans="1:25" ht="22.5" customHeight="1" thickTop="1" thickBot="1" x14ac:dyDescent="0.3">
      <c r="A142" s="740">
        <v>1</v>
      </c>
      <c r="B142" s="741" t="s">
        <v>845</v>
      </c>
      <c r="C142" s="741" t="s">
        <v>845</v>
      </c>
      <c r="D142" s="741" t="s">
        <v>764</v>
      </c>
      <c r="E142" s="741" t="s">
        <v>869</v>
      </c>
      <c r="F142" s="741" t="s">
        <v>931</v>
      </c>
      <c r="G142" s="741" t="s">
        <v>998</v>
      </c>
      <c r="H142" s="741" t="s">
        <v>856</v>
      </c>
      <c r="I142" s="741"/>
      <c r="J142" s="741"/>
      <c r="K142" s="742" t="s">
        <v>1002</v>
      </c>
      <c r="L142" s="744"/>
      <c r="M142" s="744"/>
      <c r="N142" s="744"/>
      <c r="O142" s="324">
        <f>+L142+M142-N142</f>
        <v>0</v>
      </c>
      <c r="P142" s="744"/>
      <c r="Q142" s="744"/>
      <c r="R142" s="744"/>
      <c r="S142" s="744"/>
      <c r="T142" s="744"/>
      <c r="U142" s="744"/>
      <c r="V142" s="744"/>
      <c r="W142" s="744"/>
      <c r="X142" s="326"/>
      <c r="Y142" s="326"/>
    </row>
    <row r="143" spans="1:25" ht="22.5" customHeight="1" thickTop="1" thickBot="1" x14ac:dyDescent="0.3">
      <c r="A143" s="740">
        <v>1</v>
      </c>
      <c r="B143" s="741" t="s">
        <v>845</v>
      </c>
      <c r="C143" s="741" t="s">
        <v>845</v>
      </c>
      <c r="D143" s="741" t="s">
        <v>764</v>
      </c>
      <c r="E143" s="741" t="s">
        <v>869</v>
      </c>
      <c r="F143" s="741" t="s">
        <v>931</v>
      </c>
      <c r="G143" s="741" t="s">
        <v>1003</v>
      </c>
      <c r="H143" s="741"/>
      <c r="I143" s="741"/>
      <c r="J143" s="741"/>
      <c r="K143" s="742" t="s">
        <v>1004</v>
      </c>
      <c r="L143" s="744">
        <f>SUM(L144:L146)</f>
        <v>0</v>
      </c>
      <c r="M143" s="744">
        <f t="shared" ref="M143:V143" si="50">SUM(M144:M146)</f>
        <v>0</v>
      </c>
      <c r="N143" s="744">
        <f t="shared" si="50"/>
        <v>0</v>
      </c>
      <c r="O143" s="744">
        <f t="shared" si="50"/>
        <v>0</v>
      </c>
      <c r="P143" s="744">
        <f t="shared" si="50"/>
        <v>0</v>
      </c>
      <c r="Q143" s="744">
        <f t="shared" si="50"/>
        <v>0</v>
      </c>
      <c r="R143" s="744">
        <f t="shared" si="50"/>
        <v>0</v>
      </c>
      <c r="S143" s="744">
        <f t="shared" si="50"/>
        <v>0</v>
      </c>
      <c r="T143" s="744">
        <f t="shared" si="50"/>
        <v>0</v>
      </c>
      <c r="U143" s="744">
        <f t="shared" si="50"/>
        <v>0</v>
      </c>
      <c r="V143" s="744">
        <f t="shared" si="50"/>
        <v>0</v>
      </c>
      <c r="W143" s="744"/>
      <c r="X143" s="326"/>
      <c r="Y143" s="326"/>
    </row>
    <row r="144" spans="1:25" ht="22.5" customHeight="1" thickTop="1" thickBot="1" x14ac:dyDescent="0.3">
      <c r="A144" s="740">
        <v>1</v>
      </c>
      <c r="B144" s="741" t="s">
        <v>845</v>
      </c>
      <c r="C144" s="741" t="s">
        <v>845</v>
      </c>
      <c r="D144" s="741" t="s">
        <v>764</v>
      </c>
      <c r="E144" s="741" t="s">
        <v>869</v>
      </c>
      <c r="F144" s="741" t="s">
        <v>931</v>
      </c>
      <c r="G144" s="741" t="s">
        <v>1003</v>
      </c>
      <c r="H144" s="741" t="s">
        <v>845</v>
      </c>
      <c r="I144" s="741"/>
      <c r="J144" s="741"/>
      <c r="K144" s="742" t="s">
        <v>1005</v>
      </c>
      <c r="L144" s="744"/>
      <c r="M144" s="744"/>
      <c r="N144" s="744"/>
      <c r="O144" s="324">
        <f>+L144+M144-N144</f>
        <v>0</v>
      </c>
      <c r="P144" s="744"/>
      <c r="Q144" s="744"/>
      <c r="R144" s="744"/>
      <c r="S144" s="744"/>
      <c r="T144" s="744"/>
      <c r="U144" s="744"/>
      <c r="V144" s="744"/>
      <c r="W144" s="744"/>
      <c r="X144" s="326"/>
      <c r="Y144" s="326"/>
    </row>
    <row r="145" spans="1:25" ht="22.5" customHeight="1" thickTop="1" thickBot="1" x14ac:dyDescent="0.3">
      <c r="A145" s="740">
        <v>1</v>
      </c>
      <c r="B145" s="741" t="s">
        <v>845</v>
      </c>
      <c r="C145" s="741" t="s">
        <v>845</v>
      </c>
      <c r="D145" s="741" t="s">
        <v>764</v>
      </c>
      <c r="E145" s="741" t="s">
        <v>869</v>
      </c>
      <c r="F145" s="741" t="s">
        <v>931</v>
      </c>
      <c r="G145" s="741" t="s">
        <v>1003</v>
      </c>
      <c r="H145" s="741" t="s">
        <v>760</v>
      </c>
      <c r="I145" s="741"/>
      <c r="J145" s="741"/>
      <c r="K145" s="742" t="s">
        <v>1006</v>
      </c>
      <c r="L145" s="744"/>
      <c r="M145" s="744"/>
      <c r="N145" s="744"/>
      <c r="O145" s="324">
        <f>+L145+M145-N145</f>
        <v>0</v>
      </c>
      <c r="P145" s="744"/>
      <c r="Q145" s="744"/>
      <c r="R145" s="744"/>
      <c r="S145" s="744"/>
      <c r="T145" s="744"/>
      <c r="U145" s="744"/>
      <c r="V145" s="744"/>
      <c r="W145" s="744"/>
      <c r="X145" s="326"/>
      <c r="Y145" s="326"/>
    </row>
    <row r="146" spans="1:25" ht="22.5" customHeight="1" thickTop="1" thickBot="1" x14ac:dyDescent="0.3">
      <c r="A146" s="740">
        <v>1</v>
      </c>
      <c r="B146" s="741" t="s">
        <v>845</v>
      </c>
      <c r="C146" s="741" t="s">
        <v>845</v>
      </c>
      <c r="D146" s="741" t="s">
        <v>764</v>
      </c>
      <c r="E146" s="741" t="s">
        <v>869</v>
      </c>
      <c r="F146" s="741" t="s">
        <v>931</v>
      </c>
      <c r="G146" s="741" t="s">
        <v>1003</v>
      </c>
      <c r="H146" s="741" t="s">
        <v>856</v>
      </c>
      <c r="I146" s="741"/>
      <c r="J146" s="741"/>
      <c r="K146" s="742" t="s">
        <v>1007</v>
      </c>
      <c r="L146" s="744"/>
      <c r="M146" s="744"/>
      <c r="N146" s="744"/>
      <c r="O146" s="324">
        <f>+L146+M146-N146</f>
        <v>0</v>
      </c>
      <c r="P146" s="744"/>
      <c r="Q146" s="744"/>
      <c r="R146" s="744"/>
      <c r="S146" s="744"/>
      <c r="T146" s="744"/>
      <c r="U146" s="744"/>
      <c r="V146" s="744"/>
      <c r="W146" s="744"/>
      <c r="X146" s="326"/>
      <c r="Y146" s="326"/>
    </row>
    <row r="147" spans="1:25" ht="22.5" customHeight="1" thickTop="1" thickBot="1" x14ac:dyDescent="0.3">
      <c r="A147" s="740">
        <v>1</v>
      </c>
      <c r="B147" s="741" t="s">
        <v>845</v>
      </c>
      <c r="C147" s="741" t="s">
        <v>845</v>
      </c>
      <c r="D147" s="741" t="s">
        <v>764</v>
      </c>
      <c r="E147" s="741" t="s">
        <v>869</v>
      </c>
      <c r="F147" s="741" t="s">
        <v>955</v>
      </c>
      <c r="G147" s="741"/>
      <c r="H147" s="741"/>
      <c r="I147" s="741"/>
      <c r="J147" s="741"/>
      <c r="K147" s="742" t="s">
        <v>1008</v>
      </c>
      <c r="L147" s="744">
        <f>+L148+L151+L155+L159+L163+L167+L171+L175+L179+L183</f>
        <v>0</v>
      </c>
      <c r="M147" s="744">
        <f t="shared" ref="M147:V147" si="51">+M148+M151+M155+M159+M163+M167+M171+M175+M179+M183</f>
        <v>0</v>
      </c>
      <c r="N147" s="744">
        <f t="shared" si="51"/>
        <v>0</v>
      </c>
      <c r="O147" s="744">
        <f t="shared" si="51"/>
        <v>0</v>
      </c>
      <c r="P147" s="744">
        <f t="shared" si="51"/>
        <v>0</v>
      </c>
      <c r="Q147" s="744">
        <f t="shared" si="51"/>
        <v>0</v>
      </c>
      <c r="R147" s="744">
        <f t="shared" si="51"/>
        <v>0</v>
      </c>
      <c r="S147" s="744">
        <f t="shared" si="51"/>
        <v>0</v>
      </c>
      <c r="T147" s="744">
        <f t="shared" si="51"/>
        <v>0</v>
      </c>
      <c r="U147" s="744">
        <f t="shared" si="51"/>
        <v>0</v>
      </c>
      <c r="V147" s="744">
        <f t="shared" si="51"/>
        <v>0</v>
      </c>
      <c r="W147" s="744"/>
      <c r="X147" s="326"/>
      <c r="Y147" s="326"/>
    </row>
    <row r="148" spans="1:25" ht="22.5" customHeight="1" thickTop="1" thickBot="1" x14ac:dyDescent="0.3">
      <c r="A148" s="740">
        <v>1</v>
      </c>
      <c r="B148" s="741" t="s">
        <v>845</v>
      </c>
      <c r="C148" s="741" t="s">
        <v>845</v>
      </c>
      <c r="D148" s="741" t="s">
        <v>764</v>
      </c>
      <c r="E148" s="741" t="s">
        <v>869</v>
      </c>
      <c r="F148" s="741" t="s">
        <v>955</v>
      </c>
      <c r="G148" s="741" t="s">
        <v>958</v>
      </c>
      <c r="H148" s="741"/>
      <c r="I148" s="741"/>
      <c r="J148" s="741"/>
      <c r="K148" s="742" t="s">
        <v>959</v>
      </c>
      <c r="L148" s="744">
        <f>SUM(L149:L150)</f>
        <v>0</v>
      </c>
      <c r="M148" s="744">
        <f t="shared" ref="M148:V148" si="52">SUM(M149:M150)</f>
        <v>0</v>
      </c>
      <c r="N148" s="744">
        <f t="shared" si="52"/>
        <v>0</v>
      </c>
      <c r="O148" s="744">
        <f t="shared" si="52"/>
        <v>0</v>
      </c>
      <c r="P148" s="744">
        <f t="shared" si="52"/>
        <v>0</v>
      </c>
      <c r="Q148" s="744">
        <f t="shared" si="52"/>
        <v>0</v>
      </c>
      <c r="R148" s="744">
        <f t="shared" si="52"/>
        <v>0</v>
      </c>
      <c r="S148" s="744">
        <f t="shared" si="52"/>
        <v>0</v>
      </c>
      <c r="T148" s="744">
        <f t="shared" si="52"/>
        <v>0</v>
      </c>
      <c r="U148" s="744">
        <f t="shared" si="52"/>
        <v>0</v>
      </c>
      <c r="V148" s="744">
        <f t="shared" si="52"/>
        <v>0</v>
      </c>
      <c r="W148" s="744"/>
      <c r="X148" s="326"/>
      <c r="Y148" s="326"/>
    </row>
    <row r="149" spans="1:25" ht="22.5" customHeight="1" thickTop="1" thickBot="1" x14ac:dyDescent="0.3">
      <c r="A149" s="740">
        <v>1</v>
      </c>
      <c r="B149" s="741" t="s">
        <v>845</v>
      </c>
      <c r="C149" s="741" t="s">
        <v>845</v>
      </c>
      <c r="D149" s="741" t="s">
        <v>764</v>
      </c>
      <c r="E149" s="741" t="s">
        <v>869</v>
      </c>
      <c r="F149" s="741" t="s">
        <v>955</v>
      </c>
      <c r="G149" s="741" t="s">
        <v>958</v>
      </c>
      <c r="H149" s="741" t="s">
        <v>845</v>
      </c>
      <c r="I149" s="741"/>
      <c r="J149" s="741"/>
      <c r="K149" s="742" t="s">
        <v>960</v>
      </c>
      <c r="L149" s="744"/>
      <c r="M149" s="744"/>
      <c r="N149" s="744"/>
      <c r="O149" s="324">
        <f>+L149+M149-N149</f>
        <v>0</v>
      </c>
      <c r="P149" s="744"/>
      <c r="Q149" s="744"/>
      <c r="R149" s="744"/>
      <c r="S149" s="744"/>
      <c r="T149" s="744"/>
      <c r="U149" s="744"/>
      <c r="V149" s="744"/>
      <c r="W149" s="744"/>
      <c r="X149" s="326"/>
      <c r="Y149" s="326"/>
    </row>
    <row r="150" spans="1:25" ht="22.5" customHeight="1" thickTop="1" thickBot="1" x14ac:dyDescent="0.3">
      <c r="A150" s="740">
        <v>1</v>
      </c>
      <c r="B150" s="741" t="s">
        <v>845</v>
      </c>
      <c r="C150" s="741" t="s">
        <v>845</v>
      </c>
      <c r="D150" s="741" t="s">
        <v>764</v>
      </c>
      <c r="E150" s="741" t="s">
        <v>869</v>
      </c>
      <c r="F150" s="741" t="s">
        <v>955</v>
      </c>
      <c r="G150" s="741" t="s">
        <v>958</v>
      </c>
      <c r="H150" s="741" t="s">
        <v>760</v>
      </c>
      <c r="I150" s="741"/>
      <c r="J150" s="741"/>
      <c r="K150" s="742" t="s">
        <v>1009</v>
      </c>
      <c r="L150" s="744"/>
      <c r="M150" s="744"/>
      <c r="N150" s="744"/>
      <c r="O150" s="324">
        <f>+L150+M150-N150</f>
        <v>0</v>
      </c>
      <c r="P150" s="744"/>
      <c r="Q150" s="744"/>
      <c r="R150" s="744"/>
      <c r="S150" s="744"/>
      <c r="T150" s="744"/>
      <c r="U150" s="744"/>
      <c r="V150" s="744"/>
      <c r="W150" s="744"/>
      <c r="X150" s="326"/>
      <c r="Y150" s="326"/>
    </row>
    <row r="151" spans="1:25" ht="22.5" customHeight="1" thickTop="1" thickBot="1" x14ac:dyDescent="0.3">
      <c r="A151" s="740">
        <v>1</v>
      </c>
      <c r="B151" s="741" t="s">
        <v>845</v>
      </c>
      <c r="C151" s="741" t="s">
        <v>845</v>
      </c>
      <c r="D151" s="741" t="s">
        <v>764</v>
      </c>
      <c r="E151" s="741" t="s">
        <v>869</v>
      </c>
      <c r="F151" s="741" t="s">
        <v>955</v>
      </c>
      <c r="G151" s="741" t="s">
        <v>761</v>
      </c>
      <c r="H151" s="741"/>
      <c r="I151" s="741"/>
      <c r="J151" s="741"/>
      <c r="K151" s="742" t="s">
        <v>963</v>
      </c>
      <c r="L151" s="744">
        <f>SUM(L152:L154)</f>
        <v>0</v>
      </c>
      <c r="M151" s="744">
        <f t="shared" ref="M151:V151" si="53">SUM(M152:M154)</f>
        <v>0</v>
      </c>
      <c r="N151" s="744">
        <f t="shared" si="53"/>
        <v>0</v>
      </c>
      <c r="O151" s="744">
        <f t="shared" si="53"/>
        <v>0</v>
      </c>
      <c r="P151" s="744">
        <f t="shared" si="53"/>
        <v>0</v>
      </c>
      <c r="Q151" s="744">
        <f t="shared" si="53"/>
        <v>0</v>
      </c>
      <c r="R151" s="744">
        <f t="shared" si="53"/>
        <v>0</v>
      </c>
      <c r="S151" s="744">
        <f t="shared" si="53"/>
        <v>0</v>
      </c>
      <c r="T151" s="744">
        <f t="shared" si="53"/>
        <v>0</v>
      </c>
      <c r="U151" s="744">
        <f t="shared" si="53"/>
        <v>0</v>
      </c>
      <c r="V151" s="744">
        <f t="shared" si="53"/>
        <v>0</v>
      </c>
      <c r="W151" s="744"/>
      <c r="X151" s="326"/>
      <c r="Y151" s="326"/>
    </row>
    <row r="152" spans="1:25" ht="22.5" customHeight="1" thickTop="1" thickBot="1" x14ac:dyDescent="0.3">
      <c r="A152" s="740">
        <v>1</v>
      </c>
      <c r="B152" s="741" t="s">
        <v>845</v>
      </c>
      <c r="C152" s="741" t="s">
        <v>845</v>
      </c>
      <c r="D152" s="741" t="s">
        <v>764</v>
      </c>
      <c r="E152" s="741" t="s">
        <v>869</v>
      </c>
      <c r="F152" s="741" t="s">
        <v>955</v>
      </c>
      <c r="G152" s="741" t="s">
        <v>761</v>
      </c>
      <c r="H152" s="741" t="s">
        <v>845</v>
      </c>
      <c r="I152" s="741"/>
      <c r="J152" s="741"/>
      <c r="K152" s="742" t="s">
        <v>964</v>
      </c>
      <c r="L152" s="744"/>
      <c r="M152" s="744"/>
      <c r="N152" s="744"/>
      <c r="O152" s="324">
        <f>+L152+M152-N152</f>
        <v>0</v>
      </c>
      <c r="P152" s="744"/>
      <c r="Q152" s="744"/>
      <c r="R152" s="744"/>
      <c r="S152" s="744"/>
      <c r="T152" s="744"/>
      <c r="U152" s="744"/>
      <c r="V152" s="744"/>
      <c r="W152" s="744"/>
      <c r="X152" s="326"/>
      <c r="Y152" s="326"/>
    </row>
    <row r="153" spans="1:25" ht="22.5" customHeight="1" thickTop="1" thickBot="1" x14ac:dyDescent="0.3">
      <c r="A153" s="740">
        <v>1</v>
      </c>
      <c r="B153" s="741" t="s">
        <v>845</v>
      </c>
      <c r="C153" s="741" t="s">
        <v>845</v>
      </c>
      <c r="D153" s="741" t="s">
        <v>764</v>
      </c>
      <c r="E153" s="741" t="s">
        <v>869</v>
      </c>
      <c r="F153" s="741" t="s">
        <v>955</v>
      </c>
      <c r="G153" s="741" t="s">
        <v>761</v>
      </c>
      <c r="H153" s="741" t="s">
        <v>760</v>
      </c>
      <c r="I153" s="741"/>
      <c r="J153" s="741"/>
      <c r="K153" s="742" t="s">
        <v>965</v>
      </c>
      <c r="L153" s="744"/>
      <c r="M153" s="744"/>
      <c r="N153" s="744"/>
      <c r="O153" s="324">
        <f>+L153+M153-N153</f>
        <v>0</v>
      </c>
      <c r="P153" s="744"/>
      <c r="Q153" s="744"/>
      <c r="R153" s="744"/>
      <c r="S153" s="744"/>
      <c r="T153" s="744"/>
      <c r="U153" s="744"/>
      <c r="V153" s="744"/>
      <c r="W153" s="744"/>
      <c r="X153" s="326"/>
      <c r="Y153" s="326"/>
    </row>
    <row r="154" spans="1:25" ht="22.5" customHeight="1" thickTop="1" thickBot="1" x14ac:dyDescent="0.3">
      <c r="A154" s="740">
        <v>1</v>
      </c>
      <c r="B154" s="741" t="s">
        <v>845</v>
      </c>
      <c r="C154" s="741" t="s">
        <v>845</v>
      </c>
      <c r="D154" s="741" t="s">
        <v>764</v>
      </c>
      <c r="E154" s="741" t="s">
        <v>869</v>
      </c>
      <c r="F154" s="741" t="s">
        <v>955</v>
      </c>
      <c r="G154" s="741" t="s">
        <v>761</v>
      </c>
      <c r="H154" s="741" t="s">
        <v>856</v>
      </c>
      <c r="I154" s="741"/>
      <c r="J154" s="741"/>
      <c r="K154" s="742" t="s">
        <v>966</v>
      </c>
      <c r="L154" s="744"/>
      <c r="M154" s="744"/>
      <c r="N154" s="744"/>
      <c r="O154" s="324">
        <f>+L154+M154-N154</f>
        <v>0</v>
      </c>
      <c r="P154" s="744"/>
      <c r="Q154" s="744"/>
      <c r="R154" s="744"/>
      <c r="S154" s="744"/>
      <c r="T154" s="744"/>
      <c r="U154" s="744"/>
      <c r="V154" s="744"/>
      <c r="W154" s="744"/>
      <c r="X154" s="326"/>
      <c r="Y154" s="326"/>
    </row>
    <row r="155" spans="1:25" ht="22.5" customHeight="1" thickTop="1" thickBot="1" x14ac:dyDescent="0.3">
      <c r="A155" s="740">
        <v>1</v>
      </c>
      <c r="B155" s="741" t="s">
        <v>845</v>
      </c>
      <c r="C155" s="741" t="s">
        <v>845</v>
      </c>
      <c r="D155" s="741" t="s">
        <v>764</v>
      </c>
      <c r="E155" s="741" t="s">
        <v>869</v>
      </c>
      <c r="F155" s="741" t="s">
        <v>955</v>
      </c>
      <c r="G155" s="741" t="s">
        <v>764</v>
      </c>
      <c r="H155" s="741"/>
      <c r="I155" s="741"/>
      <c r="J155" s="741"/>
      <c r="K155" s="742" t="s">
        <v>967</v>
      </c>
      <c r="L155" s="744">
        <f>SUM(L156:L158)</f>
        <v>0</v>
      </c>
      <c r="M155" s="744">
        <f t="shared" ref="M155:V155" si="54">SUM(M156:M158)</f>
        <v>0</v>
      </c>
      <c r="N155" s="744">
        <f t="shared" si="54"/>
        <v>0</v>
      </c>
      <c r="O155" s="744">
        <f t="shared" si="54"/>
        <v>0</v>
      </c>
      <c r="P155" s="744">
        <f t="shared" si="54"/>
        <v>0</v>
      </c>
      <c r="Q155" s="744">
        <f t="shared" si="54"/>
        <v>0</v>
      </c>
      <c r="R155" s="744">
        <f t="shared" si="54"/>
        <v>0</v>
      </c>
      <c r="S155" s="744">
        <f t="shared" si="54"/>
        <v>0</v>
      </c>
      <c r="T155" s="744">
        <f t="shared" si="54"/>
        <v>0</v>
      </c>
      <c r="U155" s="744">
        <f t="shared" si="54"/>
        <v>0</v>
      </c>
      <c r="V155" s="744">
        <f t="shared" si="54"/>
        <v>0</v>
      </c>
      <c r="W155" s="744"/>
      <c r="X155" s="326"/>
      <c r="Y155" s="326"/>
    </row>
    <row r="156" spans="1:25" ht="22.5" customHeight="1" thickTop="1" thickBot="1" x14ac:dyDescent="0.3">
      <c r="A156" s="740">
        <v>1</v>
      </c>
      <c r="B156" s="741" t="s">
        <v>845</v>
      </c>
      <c r="C156" s="741" t="s">
        <v>845</v>
      </c>
      <c r="D156" s="741" t="s">
        <v>764</v>
      </c>
      <c r="E156" s="741" t="s">
        <v>869</v>
      </c>
      <c r="F156" s="741" t="s">
        <v>955</v>
      </c>
      <c r="G156" s="741" t="s">
        <v>764</v>
      </c>
      <c r="H156" s="741" t="s">
        <v>845</v>
      </c>
      <c r="I156" s="741"/>
      <c r="J156" s="741"/>
      <c r="K156" s="742" t="s">
        <v>968</v>
      </c>
      <c r="L156" s="744"/>
      <c r="M156" s="744"/>
      <c r="N156" s="744"/>
      <c r="O156" s="324">
        <f>+L156+M156-N156</f>
        <v>0</v>
      </c>
      <c r="P156" s="744"/>
      <c r="Q156" s="744"/>
      <c r="R156" s="744"/>
      <c r="S156" s="744"/>
      <c r="T156" s="744"/>
      <c r="U156" s="744"/>
      <c r="V156" s="744"/>
      <c r="W156" s="744"/>
      <c r="X156" s="326"/>
      <c r="Y156" s="326"/>
    </row>
    <row r="157" spans="1:25" ht="22.5" customHeight="1" thickTop="1" thickBot="1" x14ac:dyDescent="0.3">
      <c r="A157" s="740">
        <v>1</v>
      </c>
      <c r="B157" s="741" t="s">
        <v>845</v>
      </c>
      <c r="C157" s="741" t="s">
        <v>845</v>
      </c>
      <c r="D157" s="741" t="s">
        <v>764</v>
      </c>
      <c r="E157" s="741" t="s">
        <v>869</v>
      </c>
      <c r="F157" s="741" t="s">
        <v>955</v>
      </c>
      <c r="G157" s="741" t="s">
        <v>764</v>
      </c>
      <c r="H157" s="741" t="s">
        <v>760</v>
      </c>
      <c r="I157" s="741"/>
      <c r="J157" s="741"/>
      <c r="K157" s="742" t="s">
        <v>969</v>
      </c>
      <c r="L157" s="744"/>
      <c r="M157" s="744"/>
      <c r="N157" s="744"/>
      <c r="O157" s="324">
        <f>+L157+M157-N157</f>
        <v>0</v>
      </c>
      <c r="P157" s="744"/>
      <c r="Q157" s="744"/>
      <c r="R157" s="744"/>
      <c r="S157" s="744"/>
      <c r="T157" s="744"/>
      <c r="U157" s="744"/>
      <c r="V157" s="744"/>
      <c r="W157" s="744"/>
      <c r="X157" s="326"/>
      <c r="Y157" s="326"/>
    </row>
    <row r="158" spans="1:25" ht="22.5" customHeight="1" thickTop="1" thickBot="1" x14ac:dyDescent="0.3">
      <c r="A158" s="740">
        <v>1</v>
      </c>
      <c r="B158" s="741" t="s">
        <v>845</v>
      </c>
      <c r="C158" s="741" t="s">
        <v>845</v>
      </c>
      <c r="D158" s="741" t="s">
        <v>764</v>
      </c>
      <c r="E158" s="741" t="s">
        <v>869</v>
      </c>
      <c r="F158" s="741" t="s">
        <v>955</v>
      </c>
      <c r="G158" s="741" t="s">
        <v>764</v>
      </c>
      <c r="H158" s="741" t="s">
        <v>856</v>
      </c>
      <c r="I158" s="741"/>
      <c r="J158" s="741"/>
      <c r="K158" s="742" t="s">
        <v>970</v>
      </c>
      <c r="L158" s="744"/>
      <c r="M158" s="744"/>
      <c r="N158" s="744"/>
      <c r="O158" s="324">
        <f>+L158+M158-N158</f>
        <v>0</v>
      </c>
      <c r="P158" s="744"/>
      <c r="Q158" s="744"/>
      <c r="R158" s="744"/>
      <c r="S158" s="744"/>
      <c r="T158" s="744"/>
      <c r="U158" s="744"/>
      <c r="V158" s="744"/>
      <c r="W158" s="744"/>
      <c r="X158" s="326"/>
      <c r="Y158" s="326"/>
    </row>
    <row r="159" spans="1:25" ht="22.5" customHeight="1" thickTop="1" thickBot="1" x14ac:dyDescent="0.3">
      <c r="A159" s="740">
        <v>1</v>
      </c>
      <c r="B159" s="741" t="s">
        <v>845</v>
      </c>
      <c r="C159" s="741" t="s">
        <v>845</v>
      </c>
      <c r="D159" s="741" t="s">
        <v>764</v>
      </c>
      <c r="E159" s="741" t="s">
        <v>869</v>
      </c>
      <c r="F159" s="741" t="s">
        <v>955</v>
      </c>
      <c r="G159" s="741" t="s">
        <v>768</v>
      </c>
      <c r="H159" s="741"/>
      <c r="I159" s="741"/>
      <c r="J159" s="741"/>
      <c r="K159" s="742" t="s">
        <v>971</v>
      </c>
      <c r="L159" s="744">
        <f>SUM(L160:L162)</f>
        <v>0</v>
      </c>
      <c r="M159" s="744">
        <f t="shared" ref="M159:V159" si="55">SUM(M160:M162)</f>
        <v>0</v>
      </c>
      <c r="N159" s="744">
        <f t="shared" si="55"/>
        <v>0</v>
      </c>
      <c r="O159" s="744">
        <f t="shared" si="55"/>
        <v>0</v>
      </c>
      <c r="P159" s="744">
        <f t="shared" si="55"/>
        <v>0</v>
      </c>
      <c r="Q159" s="744">
        <f t="shared" si="55"/>
        <v>0</v>
      </c>
      <c r="R159" s="744">
        <f t="shared" si="55"/>
        <v>0</v>
      </c>
      <c r="S159" s="744">
        <f t="shared" si="55"/>
        <v>0</v>
      </c>
      <c r="T159" s="744">
        <f t="shared" si="55"/>
        <v>0</v>
      </c>
      <c r="U159" s="744">
        <f t="shared" si="55"/>
        <v>0</v>
      </c>
      <c r="V159" s="744">
        <f t="shared" si="55"/>
        <v>0</v>
      </c>
      <c r="W159" s="744"/>
      <c r="X159" s="326"/>
      <c r="Y159" s="326"/>
    </row>
    <row r="160" spans="1:25" ht="22.5" customHeight="1" thickTop="1" thickBot="1" x14ac:dyDescent="0.3">
      <c r="A160" s="740">
        <v>1</v>
      </c>
      <c r="B160" s="741" t="s">
        <v>845</v>
      </c>
      <c r="C160" s="741" t="s">
        <v>845</v>
      </c>
      <c r="D160" s="741" t="s">
        <v>764</v>
      </c>
      <c r="E160" s="741" t="s">
        <v>869</v>
      </c>
      <c r="F160" s="741" t="s">
        <v>955</v>
      </c>
      <c r="G160" s="741" t="s">
        <v>768</v>
      </c>
      <c r="H160" s="741" t="s">
        <v>845</v>
      </c>
      <c r="I160" s="741"/>
      <c r="J160" s="741"/>
      <c r="K160" s="742" t="s">
        <v>972</v>
      </c>
      <c r="L160" s="744"/>
      <c r="M160" s="744"/>
      <c r="N160" s="744"/>
      <c r="O160" s="324">
        <f>+L160+M160-N160</f>
        <v>0</v>
      </c>
      <c r="P160" s="744"/>
      <c r="Q160" s="744"/>
      <c r="R160" s="744"/>
      <c r="S160" s="744"/>
      <c r="T160" s="744"/>
      <c r="U160" s="744"/>
      <c r="V160" s="744"/>
      <c r="W160" s="744"/>
      <c r="X160" s="326"/>
      <c r="Y160" s="326"/>
    </row>
    <row r="161" spans="1:25" ht="22.5" customHeight="1" thickTop="1" thickBot="1" x14ac:dyDescent="0.3">
      <c r="A161" s="740">
        <v>1</v>
      </c>
      <c r="B161" s="741" t="s">
        <v>845</v>
      </c>
      <c r="C161" s="741" t="s">
        <v>845</v>
      </c>
      <c r="D161" s="741" t="s">
        <v>764</v>
      </c>
      <c r="E161" s="741" t="s">
        <v>869</v>
      </c>
      <c r="F161" s="741" t="s">
        <v>955</v>
      </c>
      <c r="G161" s="741" t="s">
        <v>768</v>
      </c>
      <c r="H161" s="741" t="s">
        <v>760</v>
      </c>
      <c r="I161" s="741"/>
      <c r="J161" s="741"/>
      <c r="K161" s="742" t="s">
        <v>973</v>
      </c>
      <c r="L161" s="744"/>
      <c r="M161" s="744"/>
      <c r="N161" s="744"/>
      <c r="O161" s="324">
        <f>+L161+M161-N161</f>
        <v>0</v>
      </c>
      <c r="P161" s="744"/>
      <c r="Q161" s="744"/>
      <c r="R161" s="744"/>
      <c r="S161" s="744"/>
      <c r="T161" s="744"/>
      <c r="U161" s="744"/>
      <c r="V161" s="744"/>
      <c r="W161" s="744"/>
      <c r="X161" s="326"/>
      <c r="Y161" s="326"/>
    </row>
    <row r="162" spans="1:25" ht="22.5" customHeight="1" thickTop="1" thickBot="1" x14ac:dyDescent="0.3">
      <c r="A162" s="740">
        <v>1</v>
      </c>
      <c r="B162" s="741" t="s">
        <v>845</v>
      </c>
      <c r="C162" s="741" t="s">
        <v>845</v>
      </c>
      <c r="D162" s="741" t="s">
        <v>764</v>
      </c>
      <c r="E162" s="741" t="s">
        <v>869</v>
      </c>
      <c r="F162" s="741" t="s">
        <v>955</v>
      </c>
      <c r="G162" s="741" t="s">
        <v>768</v>
      </c>
      <c r="H162" s="741" t="s">
        <v>856</v>
      </c>
      <c r="I162" s="741"/>
      <c r="J162" s="741"/>
      <c r="K162" s="742" t="s">
        <v>974</v>
      </c>
      <c r="L162" s="744"/>
      <c r="M162" s="744"/>
      <c r="N162" s="744"/>
      <c r="O162" s="324">
        <f>+L162+M162-N162</f>
        <v>0</v>
      </c>
      <c r="P162" s="744"/>
      <c r="Q162" s="744"/>
      <c r="R162" s="744"/>
      <c r="S162" s="744"/>
      <c r="T162" s="744"/>
      <c r="U162" s="744"/>
      <c r="V162" s="744"/>
      <c r="W162" s="744"/>
      <c r="X162" s="326"/>
      <c r="Y162" s="326"/>
    </row>
    <row r="163" spans="1:25" ht="22.5" customHeight="1" thickTop="1" thickBot="1" x14ac:dyDescent="0.3">
      <c r="A163" s="740">
        <v>1</v>
      </c>
      <c r="B163" s="741" t="s">
        <v>845</v>
      </c>
      <c r="C163" s="741" t="s">
        <v>845</v>
      </c>
      <c r="D163" s="741" t="s">
        <v>764</v>
      </c>
      <c r="E163" s="741" t="s">
        <v>869</v>
      </c>
      <c r="F163" s="741" t="s">
        <v>955</v>
      </c>
      <c r="G163" s="741" t="s">
        <v>784</v>
      </c>
      <c r="H163" s="741"/>
      <c r="I163" s="741"/>
      <c r="J163" s="741"/>
      <c r="K163" s="742" t="s">
        <v>975</v>
      </c>
      <c r="L163" s="744">
        <f>SUM(L164:L166)</f>
        <v>0</v>
      </c>
      <c r="M163" s="744">
        <f t="shared" ref="M163:V163" si="56">SUM(M164:M166)</f>
        <v>0</v>
      </c>
      <c r="N163" s="744">
        <f t="shared" si="56"/>
        <v>0</v>
      </c>
      <c r="O163" s="744">
        <f t="shared" si="56"/>
        <v>0</v>
      </c>
      <c r="P163" s="744">
        <f t="shared" si="56"/>
        <v>0</v>
      </c>
      <c r="Q163" s="744">
        <f t="shared" si="56"/>
        <v>0</v>
      </c>
      <c r="R163" s="744">
        <f t="shared" si="56"/>
        <v>0</v>
      </c>
      <c r="S163" s="744">
        <f t="shared" si="56"/>
        <v>0</v>
      </c>
      <c r="T163" s="744">
        <f t="shared" si="56"/>
        <v>0</v>
      </c>
      <c r="U163" s="744">
        <f t="shared" si="56"/>
        <v>0</v>
      </c>
      <c r="V163" s="744">
        <f t="shared" si="56"/>
        <v>0</v>
      </c>
      <c r="W163" s="744"/>
      <c r="X163" s="326"/>
      <c r="Y163" s="326"/>
    </row>
    <row r="164" spans="1:25" ht="22.5" customHeight="1" thickTop="1" thickBot="1" x14ac:dyDescent="0.3">
      <c r="A164" s="740">
        <v>1</v>
      </c>
      <c r="B164" s="741" t="s">
        <v>845</v>
      </c>
      <c r="C164" s="741" t="s">
        <v>845</v>
      </c>
      <c r="D164" s="741" t="s">
        <v>764</v>
      </c>
      <c r="E164" s="741" t="s">
        <v>869</v>
      </c>
      <c r="F164" s="741" t="s">
        <v>955</v>
      </c>
      <c r="G164" s="741" t="s">
        <v>784</v>
      </c>
      <c r="H164" s="741" t="s">
        <v>845</v>
      </c>
      <c r="I164" s="741"/>
      <c r="J164" s="741"/>
      <c r="K164" s="742" t="s">
        <v>976</v>
      </c>
      <c r="L164" s="744"/>
      <c r="M164" s="744"/>
      <c r="N164" s="744"/>
      <c r="O164" s="324">
        <f>+L164+M164-N164</f>
        <v>0</v>
      </c>
      <c r="P164" s="744"/>
      <c r="Q164" s="744"/>
      <c r="R164" s="744"/>
      <c r="S164" s="744"/>
      <c r="T164" s="744"/>
      <c r="U164" s="744"/>
      <c r="V164" s="744"/>
      <c r="W164" s="744"/>
      <c r="X164" s="326"/>
      <c r="Y164" s="326"/>
    </row>
    <row r="165" spans="1:25" ht="22.5" customHeight="1" thickTop="1" thickBot="1" x14ac:dyDescent="0.3">
      <c r="A165" s="740">
        <v>1</v>
      </c>
      <c r="B165" s="741" t="s">
        <v>845</v>
      </c>
      <c r="C165" s="741" t="s">
        <v>845</v>
      </c>
      <c r="D165" s="741" t="s">
        <v>764</v>
      </c>
      <c r="E165" s="741" t="s">
        <v>869</v>
      </c>
      <c r="F165" s="741" t="s">
        <v>955</v>
      </c>
      <c r="G165" s="741" t="s">
        <v>784</v>
      </c>
      <c r="H165" s="741" t="s">
        <v>760</v>
      </c>
      <c r="I165" s="741"/>
      <c r="J165" s="741"/>
      <c r="K165" s="742" t="s">
        <v>977</v>
      </c>
      <c r="L165" s="744"/>
      <c r="M165" s="744"/>
      <c r="N165" s="744"/>
      <c r="O165" s="324">
        <f>+L165+M165-N165</f>
        <v>0</v>
      </c>
      <c r="P165" s="744"/>
      <c r="Q165" s="744"/>
      <c r="R165" s="744"/>
      <c r="S165" s="744"/>
      <c r="T165" s="744"/>
      <c r="U165" s="744"/>
      <c r="V165" s="744"/>
      <c r="W165" s="744"/>
      <c r="X165" s="326"/>
      <c r="Y165" s="326"/>
    </row>
    <row r="166" spans="1:25" ht="22.5" customHeight="1" thickTop="1" thickBot="1" x14ac:dyDescent="0.3">
      <c r="A166" s="740">
        <v>1</v>
      </c>
      <c r="B166" s="741" t="s">
        <v>845</v>
      </c>
      <c r="C166" s="741" t="s">
        <v>845</v>
      </c>
      <c r="D166" s="741" t="s">
        <v>764</v>
      </c>
      <c r="E166" s="741" t="s">
        <v>869</v>
      </c>
      <c r="F166" s="741" t="s">
        <v>955</v>
      </c>
      <c r="G166" s="741" t="s">
        <v>784</v>
      </c>
      <c r="H166" s="741" t="s">
        <v>856</v>
      </c>
      <c r="I166" s="741"/>
      <c r="J166" s="741"/>
      <c r="K166" s="742" t="s">
        <v>978</v>
      </c>
      <c r="L166" s="744"/>
      <c r="M166" s="744"/>
      <c r="N166" s="744"/>
      <c r="O166" s="324">
        <f>+L166+M166-N166</f>
        <v>0</v>
      </c>
      <c r="P166" s="744"/>
      <c r="Q166" s="744"/>
      <c r="R166" s="744"/>
      <c r="S166" s="744"/>
      <c r="T166" s="744"/>
      <c r="U166" s="744"/>
      <c r="V166" s="744"/>
      <c r="W166" s="744"/>
      <c r="X166" s="326"/>
      <c r="Y166" s="326"/>
    </row>
    <row r="167" spans="1:25" ht="22.5" customHeight="1" thickTop="1" thickBot="1" x14ac:dyDescent="0.3">
      <c r="A167" s="740">
        <v>1</v>
      </c>
      <c r="B167" s="741" t="s">
        <v>845</v>
      </c>
      <c r="C167" s="741" t="s">
        <v>845</v>
      </c>
      <c r="D167" s="741" t="s">
        <v>764</v>
      </c>
      <c r="E167" s="741" t="s">
        <v>869</v>
      </c>
      <c r="F167" s="741" t="s">
        <v>955</v>
      </c>
      <c r="G167" s="741" t="s">
        <v>869</v>
      </c>
      <c r="H167" s="741"/>
      <c r="I167" s="741"/>
      <c r="J167" s="741"/>
      <c r="K167" s="742" t="s">
        <v>979</v>
      </c>
      <c r="L167" s="744">
        <f>SUM(L168:L170)</f>
        <v>0</v>
      </c>
      <c r="M167" s="744">
        <f t="shared" ref="M167:V167" si="57">SUM(M168:M170)</f>
        <v>0</v>
      </c>
      <c r="N167" s="744">
        <f t="shared" si="57"/>
        <v>0</v>
      </c>
      <c r="O167" s="744">
        <f t="shared" si="57"/>
        <v>0</v>
      </c>
      <c r="P167" s="744">
        <f t="shared" si="57"/>
        <v>0</v>
      </c>
      <c r="Q167" s="744">
        <f t="shared" si="57"/>
        <v>0</v>
      </c>
      <c r="R167" s="744">
        <f t="shared" si="57"/>
        <v>0</v>
      </c>
      <c r="S167" s="744">
        <f t="shared" si="57"/>
        <v>0</v>
      </c>
      <c r="T167" s="744">
        <f t="shared" si="57"/>
        <v>0</v>
      </c>
      <c r="U167" s="744">
        <f t="shared" si="57"/>
        <v>0</v>
      </c>
      <c r="V167" s="744">
        <f t="shared" si="57"/>
        <v>0</v>
      </c>
      <c r="W167" s="744"/>
      <c r="X167" s="326"/>
      <c r="Y167" s="326"/>
    </row>
    <row r="168" spans="1:25" ht="22.5" customHeight="1" thickTop="1" thickBot="1" x14ac:dyDescent="0.3">
      <c r="A168" s="740">
        <v>1</v>
      </c>
      <c r="B168" s="741" t="s">
        <v>845</v>
      </c>
      <c r="C168" s="741" t="s">
        <v>845</v>
      </c>
      <c r="D168" s="741" t="s">
        <v>764</v>
      </c>
      <c r="E168" s="741" t="s">
        <v>869</v>
      </c>
      <c r="F168" s="741" t="s">
        <v>955</v>
      </c>
      <c r="G168" s="741" t="s">
        <v>869</v>
      </c>
      <c r="H168" s="741" t="s">
        <v>845</v>
      </c>
      <c r="I168" s="741"/>
      <c r="J168" s="741"/>
      <c r="K168" s="742" t="s">
        <v>980</v>
      </c>
      <c r="L168" s="744"/>
      <c r="M168" s="744"/>
      <c r="N168" s="744"/>
      <c r="O168" s="324">
        <f>+L168+M168-N168</f>
        <v>0</v>
      </c>
      <c r="P168" s="744"/>
      <c r="Q168" s="744"/>
      <c r="R168" s="744"/>
      <c r="S168" s="744"/>
      <c r="T168" s="744"/>
      <c r="U168" s="744"/>
      <c r="V168" s="744"/>
      <c r="W168" s="744"/>
      <c r="X168" s="326"/>
      <c r="Y168" s="326"/>
    </row>
    <row r="169" spans="1:25" ht="22.5" customHeight="1" thickTop="1" thickBot="1" x14ac:dyDescent="0.3">
      <c r="A169" s="740">
        <v>1</v>
      </c>
      <c r="B169" s="741" t="s">
        <v>845</v>
      </c>
      <c r="C169" s="741" t="s">
        <v>845</v>
      </c>
      <c r="D169" s="741" t="s">
        <v>764</v>
      </c>
      <c r="E169" s="741" t="s">
        <v>869</v>
      </c>
      <c r="F169" s="741" t="s">
        <v>955</v>
      </c>
      <c r="G169" s="741" t="s">
        <v>869</v>
      </c>
      <c r="H169" s="741" t="s">
        <v>760</v>
      </c>
      <c r="I169" s="741"/>
      <c r="J169" s="741"/>
      <c r="K169" s="742" t="s">
        <v>981</v>
      </c>
      <c r="L169" s="744"/>
      <c r="M169" s="744"/>
      <c r="N169" s="744"/>
      <c r="O169" s="324">
        <f>+L169+M169-N169</f>
        <v>0</v>
      </c>
      <c r="P169" s="744"/>
      <c r="Q169" s="744"/>
      <c r="R169" s="744"/>
      <c r="S169" s="744"/>
      <c r="T169" s="744"/>
      <c r="U169" s="744"/>
      <c r="V169" s="744"/>
      <c r="W169" s="744"/>
      <c r="X169" s="326"/>
      <c r="Y169" s="326"/>
    </row>
    <row r="170" spans="1:25" ht="22.5" customHeight="1" thickTop="1" thickBot="1" x14ac:dyDescent="0.3">
      <c r="A170" s="740">
        <v>1</v>
      </c>
      <c r="B170" s="741" t="s">
        <v>845</v>
      </c>
      <c r="C170" s="741" t="s">
        <v>845</v>
      </c>
      <c r="D170" s="741" t="s">
        <v>764</v>
      </c>
      <c r="E170" s="741" t="s">
        <v>869</v>
      </c>
      <c r="F170" s="741" t="s">
        <v>955</v>
      </c>
      <c r="G170" s="741" t="s">
        <v>869</v>
      </c>
      <c r="H170" s="741" t="s">
        <v>856</v>
      </c>
      <c r="I170" s="741"/>
      <c r="J170" s="741"/>
      <c r="K170" s="742" t="s">
        <v>982</v>
      </c>
      <c r="L170" s="744"/>
      <c r="M170" s="744"/>
      <c r="N170" s="744"/>
      <c r="O170" s="324">
        <f>+L170+M170-N170</f>
        <v>0</v>
      </c>
      <c r="P170" s="744"/>
      <c r="Q170" s="744"/>
      <c r="R170" s="744"/>
      <c r="S170" s="744"/>
      <c r="T170" s="744"/>
      <c r="U170" s="744"/>
      <c r="V170" s="744"/>
      <c r="W170" s="744"/>
      <c r="X170" s="326"/>
      <c r="Y170" s="326"/>
    </row>
    <row r="171" spans="1:25" ht="22.5" customHeight="1" thickTop="1" thickBot="1" x14ac:dyDescent="0.3">
      <c r="A171" s="740">
        <v>1</v>
      </c>
      <c r="B171" s="741" t="s">
        <v>845</v>
      </c>
      <c r="C171" s="741" t="s">
        <v>845</v>
      </c>
      <c r="D171" s="741" t="s">
        <v>764</v>
      </c>
      <c r="E171" s="741" t="s">
        <v>869</v>
      </c>
      <c r="F171" s="741" t="s">
        <v>955</v>
      </c>
      <c r="G171" s="741" t="s">
        <v>983</v>
      </c>
      <c r="H171" s="741"/>
      <c r="I171" s="741"/>
      <c r="J171" s="741"/>
      <c r="K171" s="742" t="s">
        <v>984</v>
      </c>
      <c r="L171" s="744">
        <f>SUM(L172:L174)</f>
        <v>0</v>
      </c>
      <c r="M171" s="744">
        <f t="shared" ref="M171:V171" si="58">SUM(M172:M174)</f>
        <v>0</v>
      </c>
      <c r="N171" s="744">
        <f t="shared" si="58"/>
        <v>0</v>
      </c>
      <c r="O171" s="744">
        <f t="shared" si="58"/>
        <v>0</v>
      </c>
      <c r="P171" s="744">
        <f t="shared" si="58"/>
        <v>0</v>
      </c>
      <c r="Q171" s="744">
        <f t="shared" si="58"/>
        <v>0</v>
      </c>
      <c r="R171" s="744">
        <f t="shared" si="58"/>
        <v>0</v>
      </c>
      <c r="S171" s="744">
        <f t="shared" si="58"/>
        <v>0</v>
      </c>
      <c r="T171" s="744">
        <f t="shared" si="58"/>
        <v>0</v>
      </c>
      <c r="U171" s="744">
        <f t="shared" si="58"/>
        <v>0</v>
      </c>
      <c r="V171" s="744">
        <f t="shared" si="58"/>
        <v>0</v>
      </c>
      <c r="W171" s="744"/>
      <c r="X171" s="326"/>
      <c r="Y171" s="326"/>
    </row>
    <row r="172" spans="1:25" ht="22.5" customHeight="1" thickTop="1" thickBot="1" x14ac:dyDescent="0.3">
      <c r="A172" s="740">
        <v>1</v>
      </c>
      <c r="B172" s="741" t="s">
        <v>845</v>
      </c>
      <c r="C172" s="741" t="s">
        <v>845</v>
      </c>
      <c r="D172" s="741" t="s">
        <v>764</v>
      </c>
      <c r="E172" s="741" t="s">
        <v>869</v>
      </c>
      <c r="F172" s="741" t="s">
        <v>955</v>
      </c>
      <c r="G172" s="741" t="s">
        <v>983</v>
      </c>
      <c r="H172" s="741" t="s">
        <v>845</v>
      </c>
      <c r="I172" s="741"/>
      <c r="J172" s="741"/>
      <c r="K172" s="742" t="s">
        <v>1010</v>
      </c>
      <c r="L172" s="744"/>
      <c r="M172" s="744"/>
      <c r="N172" s="744"/>
      <c r="O172" s="324">
        <f>+L172+M172-N172</f>
        <v>0</v>
      </c>
      <c r="P172" s="744"/>
      <c r="Q172" s="744"/>
      <c r="R172" s="744"/>
      <c r="S172" s="744"/>
      <c r="T172" s="744"/>
      <c r="U172" s="744"/>
      <c r="V172" s="744"/>
      <c r="W172" s="744"/>
      <c r="X172" s="326"/>
      <c r="Y172" s="326"/>
    </row>
    <row r="173" spans="1:25" ht="22.5" customHeight="1" thickTop="1" thickBot="1" x14ac:dyDescent="0.3">
      <c r="A173" s="740">
        <v>1</v>
      </c>
      <c r="B173" s="741" t="s">
        <v>845</v>
      </c>
      <c r="C173" s="741" t="s">
        <v>845</v>
      </c>
      <c r="D173" s="741" t="s">
        <v>764</v>
      </c>
      <c r="E173" s="741" t="s">
        <v>869</v>
      </c>
      <c r="F173" s="741" t="s">
        <v>955</v>
      </c>
      <c r="G173" s="741" t="s">
        <v>983</v>
      </c>
      <c r="H173" s="741" t="s">
        <v>760</v>
      </c>
      <c r="I173" s="741"/>
      <c r="J173" s="741"/>
      <c r="K173" s="742" t="s">
        <v>986</v>
      </c>
      <c r="L173" s="744"/>
      <c r="M173" s="744"/>
      <c r="N173" s="744"/>
      <c r="O173" s="324">
        <f>+L173+M173-N173</f>
        <v>0</v>
      </c>
      <c r="P173" s="744"/>
      <c r="Q173" s="744"/>
      <c r="R173" s="744"/>
      <c r="S173" s="744"/>
      <c r="T173" s="744"/>
      <c r="U173" s="744"/>
      <c r="V173" s="744"/>
      <c r="W173" s="744"/>
      <c r="X173" s="326"/>
      <c r="Y173" s="326"/>
    </row>
    <row r="174" spans="1:25" ht="22.5" customHeight="1" thickTop="1" thickBot="1" x14ac:dyDescent="0.3">
      <c r="A174" s="740">
        <v>1</v>
      </c>
      <c r="B174" s="741" t="s">
        <v>845</v>
      </c>
      <c r="C174" s="741" t="s">
        <v>845</v>
      </c>
      <c r="D174" s="741" t="s">
        <v>764</v>
      </c>
      <c r="E174" s="741" t="s">
        <v>869</v>
      </c>
      <c r="F174" s="741" t="s">
        <v>955</v>
      </c>
      <c r="G174" s="741" t="s">
        <v>983</v>
      </c>
      <c r="H174" s="741" t="s">
        <v>856</v>
      </c>
      <c r="I174" s="741"/>
      <c r="J174" s="741"/>
      <c r="K174" s="742" t="s">
        <v>987</v>
      </c>
      <c r="L174" s="744"/>
      <c r="M174" s="744"/>
      <c r="N174" s="744"/>
      <c r="O174" s="324">
        <f>+L174+M174-N174</f>
        <v>0</v>
      </c>
      <c r="P174" s="744"/>
      <c r="Q174" s="744"/>
      <c r="R174" s="744"/>
      <c r="S174" s="744"/>
      <c r="T174" s="744"/>
      <c r="U174" s="744"/>
      <c r="V174" s="744"/>
      <c r="W174" s="744"/>
      <c r="X174" s="326"/>
      <c r="Y174" s="326"/>
    </row>
    <row r="175" spans="1:25" ht="22.5" customHeight="1" thickTop="1" thickBot="1" x14ac:dyDescent="0.3">
      <c r="A175" s="740">
        <v>1</v>
      </c>
      <c r="B175" s="741" t="s">
        <v>845</v>
      </c>
      <c r="C175" s="741" t="s">
        <v>845</v>
      </c>
      <c r="D175" s="741" t="s">
        <v>764</v>
      </c>
      <c r="E175" s="741" t="s">
        <v>869</v>
      </c>
      <c r="F175" s="741" t="s">
        <v>955</v>
      </c>
      <c r="G175" s="741" t="s">
        <v>988</v>
      </c>
      <c r="H175" s="741"/>
      <c r="I175" s="741"/>
      <c r="J175" s="741"/>
      <c r="K175" s="742" t="s">
        <v>989</v>
      </c>
      <c r="L175" s="744">
        <f>SUM(L176:L178)</f>
        <v>0</v>
      </c>
      <c r="M175" s="744">
        <f t="shared" ref="M175:V175" si="59">SUM(M176:M178)</f>
        <v>0</v>
      </c>
      <c r="N175" s="744">
        <f t="shared" si="59"/>
        <v>0</v>
      </c>
      <c r="O175" s="744">
        <f t="shared" si="59"/>
        <v>0</v>
      </c>
      <c r="P175" s="744">
        <f t="shared" si="59"/>
        <v>0</v>
      </c>
      <c r="Q175" s="744">
        <f t="shared" si="59"/>
        <v>0</v>
      </c>
      <c r="R175" s="744">
        <f t="shared" si="59"/>
        <v>0</v>
      </c>
      <c r="S175" s="744">
        <f t="shared" si="59"/>
        <v>0</v>
      </c>
      <c r="T175" s="744">
        <f t="shared" si="59"/>
        <v>0</v>
      </c>
      <c r="U175" s="744">
        <f t="shared" si="59"/>
        <v>0</v>
      </c>
      <c r="V175" s="744">
        <f t="shared" si="59"/>
        <v>0</v>
      </c>
      <c r="W175" s="744"/>
      <c r="X175" s="326"/>
      <c r="Y175" s="326"/>
    </row>
    <row r="176" spans="1:25" ht="22.5" customHeight="1" thickTop="1" thickBot="1" x14ac:dyDescent="0.3">
      <c r="A176" s="740">
        <v>1</v>
      </c>
      <c r="B176" s="741" t="s">
        <v>845</v>
      </c>
      <c r="C176" s="741" t="s">
        <v>845</v>
      </c>
      <c r="D176" s="741" t="s">
        <v>764</v>
      </c>
      <c r="E176" s="741" t="s">
        <v>869</v>
      </c>
      <c r="F176" s="741" t="s">
        <v>955</v>
      </c>
      <c r="G176" s="741" t="s">
        <v>988</v>
      </c>
      <c r="H176" s="741" t="s">
        <v>845</v>
      </c>
      <c r="I176" s="741"/>
      <c r="J176" s="741"/>
      <c r="K176" s="742" t="s">
        <v>991</v>
      </c>
      <c r="L176" s="744"/>
      <c r="M176" s="744"/>
      <c r="N176" s="744"/>
      <c r="O176" s="324">
        <f>+L176+M176-N176</f>
        <v>0</v>
      </c>
      <c r="P176" s="744"/>
      <c r="Q176" s="744"/>
      <c r="R176" s="744"/>
      <c r="S176" s="744"/>
      <c r="T176" s="744"/>
      <c r="U176" s="744"/>
      <c r="V176" s="744"/>
      <c r="W176" s="744"/>
      <c r="X176" s="326"/>
      <c r="Y176" s="326"/>
    </row>
    <row r="177" spans="1:25" ht="22.5" customHeight="1" thickTop="1" thickBot="1" x14ac:dyDescent="0.3">
      <c r="A177" s="740">
        <v>1</v>
      </c>
      <c r="B177" s="741" t="s">
        <v>845</v>
      </c>
      <c r="C177" s="741" t="s">
        <v>845</v>
      </c>
      <c r="D177" s="741" t="s">
        <v>764</v>
      </c>
      <c r="E177" s="741" t="s">
        <v>869</v>
      </c>
      <c r="F177" s="741" t="s">
        <v>955</v>
      </c>
      <c r="G177" s="741" t="s">
        <v>988</v>
      </c>
      <c r="H177" s="741" t="s">
        <v>760</v>
      </c>
      <c r="I177" s="741"/>
      <c r="J177" s="741"/>
      <c r="K177" s="742" t="s">
        <v>990</v>
      </c>
      <c r="L177" s="744"/>
      <c r="M177" s="744"/>
      <c r="N177" s="744"/>
      <c r="O177" s="324">
        <f>+L177+M177-N177</f>
        <v>0</v>
      </c>
      <c r="P177" s="744"/>
      <c r="Q177" s="744"/>
      <c r="R177" s="744"/>
      <c r="S177" s="744"/>
      <c r="T177" s="744"/>
      <c r="U177" s="744"/>
      <c r="V177" s="744"/>
      <c r="W177" s="744"/>
      <c r="X177" s="326"/>
      <c r="Y177" s="326"/>
    </row>
    <row r="178" spans="1:25" ht="22.5" customHeight="1" thickTop="1" thickBot="1" x14ac:dyDescent="0.3">
      <c r="A178" s="740">
        <v>1</v>
      </c>
      <c r="B178" s="741" t="s">
        <v>845</v>
      </c>
      <c r="C178" s="741" t="s">
        <v>845</v>
      </c>
      <c r="D178" s="741" t="s">
        <v>764</v>
      </c>
      <c r="E178" s="741" t="s">
        <v>869</v>
      </c>
      <c r="F178" s="741" t="s">
        <v>955</v>
      </c>
      <c r="G178" s="741" t="s">
        <v>988</v>
      </c>
      <c r="H178" s="741" t="s">
        <v>856</v>
      </c>
      <c r="I178" s="741"/>
      <c r="J178" s="741"/>
      <c r="K178" s="742" t="s">
        <v>992</v>
      </c>
      <c r="L178" s="744"/>
      <c r="M178" s="744"/>
      <c r="N178" s="744"/>
      <c r="O178" s="324">
        <f>+L178+M178-N178</f>
        <v>0</v>
      </c>
      <c r="P178" s="744"/>
      <c r="Q178" s="744"/>
      <c r="R178" s="744"/>
      <c r="S178" s="744"/>
      <c r="T178" s="744"/>
      <c r="U178" s="744"/>
      <c r="V178" s="744"/>
      <c r="W178" s="744"/>
      <c r="X178" s="326"/>
      <c r="Y178" s="326"/>
    </row>
    <row r="179" spans="1:25" ht="22.5" customHeight="1" thickTop="1" thickBot="1" x14ac:dyDescent="0.3">
      <c r="A179" s="740">
        <v>1</v>
      </c>
      <c r="B179" s="741" t="s">
        <v>845</v>
      </c>
      <c r="C179" s="741" t="s">
        <v>845</v>
      </c>
      <c r="D179" s="741" t="s">
        <v>764</v>
      </c>
      <c r="E179" s="741" t="s">
        <v>869</v>
      </c>
      <c r="F179" s="741" t="s">
        <v>955</v>
      </c>
      <c r="G179" s="741" t="s">
        <v>993</v>
      </c>
      <c r="H179" s="741"/>
      <c r="I179" s="741"/>
      <c r="J179" s="741"/>
      <c r="K179" s="742" t="s">
        <v>994</v>
      </c>
      <c r="L179" s="744">
        <f>SUM(L180:L182)</f>
        <v>0</v>
      </c>
      <c r="M179" s="744">
        <f t="shared" ref="M179:V179" si="60">SUM(M180:M182)</f>
        <v>0</v>
      </c>
      <c r="N179" s="744">
        <f t="shared" si="60"/>
        <v>0</v>
      </c>
      <c r="O179" s="744">
        <f t="shared" si="60"/>
        <v>0</v>
      </c>
      <c r="P179" s="744">
        <f t="shared" si="60"/>
        <v>0</v>
      </c>
      <c r="Q179" s="744">
        <f t="shared" si="60"/>
        <v>0</v>
      </c>
      <c r="R179" s="744">
        <f t="shared" si="60"/>
        <v>0</v>
      </c>
      <c r="S179" s="744">
        <f t="shared" si="60"/>
        <v>0</v>
      </c>
      <c r="T179" s="744">
        <f t="shared" si="60"/>
        <v>0</v>
      </c>
      <c r="U179" s="744">
        <f t="shared" si="60"/>
        <v>0</v>
      </c>
      <c r="V179" s="744">
        <f t="shared" si="60"/>
        <v>0</v>
      </c>
      <c r="W179" s="744"/>
      <c r="X179" s="326"/>
      <c r="Y179" s="326"/>
    </row>
    <row r="180" spans="1:25" ht="22.5" customHeight="1" thickTop="1" thickBot="1" x14ac:dyDescent="0.3">
      <c r="A180" s="740">
        <v>1</v>
      </c>
      <c r="B180" s="741" t="s">
        <v>845</v>
      </c>
      <c r="C180" s="741" t="s">
        <v>845</v>
      </c>
      <c r="D180" s="741" t="s">
        <v>764</v>
      </c>
      <c r="E180" s="741" t="s">
        <v>869</v>
      </c>
      <c r="F180" s="741" t="s">
        <v>955</v>
      </c>
      <c r="G180" s="741" t="s">
        <v>993</v>
      </c>
      <c r="H180" s="741" t="s">
        <v>845</v>
      </c>
      <c r="I180" s="741"/>
      <c r="J180" s="741"/>
      <c r="K180" s="742" t="s">
        <v>995</v>
      </c>
      <c r="L180" s="744"/>
      <c r="M180" s="744"/>
      <c r="N180" s="744"/>
      <c r="O180" s="324">
        <f>+L180+M180-N180</f>
        <v>0</v>
      </c>
      <c r="P180" s="744"/>
      <c r="Q180" s="744"/>
      <c r="R180" s="744"/>
      <c r="S180" s="744"/>
      <c r="T180" s="744"/>
      <c r="U180" s="744"/>
      <c r="V180" s="744"/>
      <c r="W180" s="744"/>
      <c r="X180" s="326"/>
      <c r="Y180" s="326"/>
    </row>
    <row r="181" spans="1:25" ht="22.5" customHeight="1" thickTop="1" thickBot="1" x14ac:dyDescent="0.3">
      <c r="A181" s="740">
        <v>1</v>
      </c>
      <c r="B181" s="741" t="s">
        <v>845</v>
      </c>
      <c r="C181" s="741" t="s">
        <v>845</v>
      </c>
      <c r="D181" s="741" t="s">
        <v>764</v>
      </c>
      <c r="E181" s="741" t="s">
        <v>869</v>
      </c>
      <c r="F181" s="741" t="s">
        <v>955</v>
      </c>
      <c r="G181" s="741" t="s">
        <v>993</v>
      </c>
      <c r="H181" s="741" t="s">
        <v>760</v>
      </c>
      <c r="I181" s="741"/>
      <c r="J181" s="741"/>
      <c r="K181" s="742" t="s">
        <v>996</v>
      </c>
      <c r="L181" s="744"/>
      <c r="M181" s="744"/>
      <c r="N181" s="744"/>
      <c r="O181" s="324">
        <f>+L181+M181-N181</f>
        <v>0</v>
      </c>
      <c r="P181" s="744"/>
      <c r="Q181" s="744"/>
      <c r="R181" s="744"/>
      <c r="S181" s="744"/>
      <c r="T181" s="744"/>
      <c r="U181" s="744"/>
      <c r="V181" s="744"/>
      <c r="W181" s="744"/>
      <c r="X181" s="326"/>
      <c r="Y181" s="326"/>
    </row>
    <row r="182" spans="1:25" ht="22.5" customHeight="1" thickTop="1" thickBot="1" x14ac:dyDescent="0.3">
      <c r="A182" s="740">
        <v>1</v>
      </c>
      <c r="B182" s="741" t="s">
        <v>845</v>
      </c>
      <c r="C182" s="741" t="s">
        <v>845</v>
      </c>
      <c r="D182" s="741" t="s">
        <v>764</v>
      </c>
      <c r="E182" s="741" t="s">
        <v>869</v>
      </c>
      <c r="F182" s="741" t="s">
        <v>955</v>
      </c>
      <c r="G182" s="741" t="s">
        <v>993</v>
      </c>
      <c r="H182" s="741" t="s">
        <v>856</v>
      </c>
      <c r="I182" s="741"/>
      <c r="J182" s="741"/>
      <c r="K182" s="742" t="s">
        <v>1011</v>
      </c>
      <c r="L182" s="744"/>
      <c r="M182" s="744"/>
      <c r="N182" s="744"/>
      <c r="O182" s="324">
        <f>+L182+M182-N182</f>
        <v>0</v>
      </c>
      <c r="P182" s="744"/>
      <c r="Q182" s="744"/>
      <c r="R182" s="744"/>
      <c r="S182" s="744"/>
      <c r="T182" s="744"/>
      <c r="U182" s="744"/>
      <c r="V182" s="744"/>
      <c r="W182" s="744"/>
      <c r="X182" s="326"/>
      <c r="Y182" s="326"/>
    </row>
    <row r="183" spans="1:25" ht="22.5" customHeight="1" thickTop="1" thickBot="1" x14ac:dyDescent="0.3">
      <c r="A183" s="740">
        <v>1</v>
      </c>
      <c r="B183" s="741" t="s">
        <v>845</v>
      </c>
      <c r="C183" s="741" t="s">
        <v>845</v>
      </c>
      <c r="D183" s="741" t="s">
        <v>764</v>
      </c>
      <c r="E183" s="741" t="s">
        <v>869</v>
      </c>
      <c r="F183" s="741" t="s">
        <v>955</v>
      </c>
      <c r="G183" s="741" t="s">
        <v>998</v>
      </c>
      <c r="H183" s="741"/>
      <c r="I183" s="741"/>
      <c r="J183" s="741"/>
      <c r="K183" s="742" t="s">
        <v>999</v>
      </c>
      <c r="L183" s="744">
        <f>SUM(L184:L186)</f>
        <v>0</v>
      </c>
      <c r="M183" s="744">
        <f t="shared" ref="M183:V183" si="61">SUM(M184:M186)</f>
        <v>0</v>
      </c>
      <c r="N183" s="744">
        <f t="shared" si="61"/>
        <v>0</v>
      </c>
      <c r="O183" s="744">
        <f t="shared" si="61"/>
        <v>0</v>
      </c>
      <c r="P183" s="744">
        <f t="shared" si="61"/>
        <v>0</v>
      </c>
      <c r="Q183" s="744">
        <f t="shared" si="61"/>
        <v>0</v>
      </c>
      <c r="R183" s="744">
        <f t="shared" si="61"/>
        <v>0</v>
      </c>
      <c r="S183" s="744">
        <f t="shared" si="61"/>
        <v>0</v>
      </c>
      <c r="T183" s="744">
        <f t="shared" si="61"/>
        <v>0</v>
      </c>
      <c r="U183" s="744">
        <f t="shared" si="61"/>
        <v>0</v>
      </c>
      <c r="V183" s="744">
        <f t="shared" si="61"/>
        <v>0</v>
      </c>
      <c r="W183" s="744"/>
      <c r="X183" s="326"/>
      <c r="Y183" s="326"/>
    </row>
    <row r="184" spans="1:25" ht="22.5" customHeight="1" thickTop="1" thickBot="1" x14ac:dyDescent="0.3">
      <c r="A184" s="740">
        <v>1</v>
      </c>
      <c r="B184" s="741" t="s">
        <v>845</v>
      </c>
      <c r="C184" s="741" t="s">
        <v>845</v>
      </c>
      <c r="D184" s="741" t="s">
        <v>764</v>
      </c>
      <c r="E184" s="741" t="s">
        <v>869</v>
      </c>
      <c r="F184" s="741" t="s">
        <v>955</v>
      </c>
      <c r="G184" s="741" t="s">
        <v>998</v>
      </c>
      <c r="H184" s="741" t="s">
        <v>845</v>
      </c>
      <c r="I184" s="741"/>
      <c r="J184" s="741"/>
      <c r="K184" s="742" t="s">
        <v>1000</v>
      </c>
      <c r="L184" s="744"/>
      <c r="M184" s="744"/>
      <c r="N184" s="744"/>
      <c r="O184" s="324">
        <f>+L184+M184-N184</f>
        <v>0</v>
      </c>
      <c r="P184" s="744"/>
      <c r="Q184" s="744"/>
      <c r="R184" s="744"/>
      <c r="S184" s="744"/>
      <c r="T184" s="744"/>
      <c r="U184" s="744"/>
      <c r="V184" s="744"/>
      <c r="W184" s="744"/>
      <c r="X184" s="326"/>
      <c r="Y184" s="326"/>
    </row>
    <row r="185" spans="1:25" ht="22.5" customHeight="1" thickTop="1" thickBot="1" x14ac:dyDescent="0.3">
      <c r="A185" s="740">
        <v>1</v>
      </c>
      <c r="B185" s="741" t="s">
        <v>845</v>
      </c>
      <c r="C185" s="741" t="s">
        <v>845</v>
      </c>
      <c r="D185" s="741" t="s">
        <v>764</v>
      </c>
      <c r="E185" s="741" t="s">
        <v>869</v>
      </c>
      <c r="F185" s="741" t="s">
        <v>955</v>
      </c>
      <c r="G185" s="741" t="s">
        <v>998</v>
      </c>
      <c r="H185" s="741" t="s">
        <v>760</v>
      </c>
      <c r="I185" s="741"/>
      <c r="J185" s="741"/>
      <c r="K185" s="742" t="s">
        <v>1001</v>
      </c>
      <c r="L185" s="744"/>
      <c r="M185" s="744"/>
      <c r="N185" s="744"/>
      <c r="O185" s="324">
        <f>+L185+M185-N185</f>
        <v>0</v>
      </c>
      <c r="P185" s="744"/>
      <c r="Q185" s="744"/>
      <c r="R185" s="744"/>
      <c r="S185" s="744"/>
      <c r="T185" s="744"/>
      <c r="U185" s="744"/>
      <c r="V185" s="744"/>
      <c r="W185" s="744"/>
      <c r="X185" s="326"/>
      <c r="Y185" s="326"/>
    </row>
    <row r="186" spans="1:25" ht="22.5" customHeight="1" thickTop="1" thickBot="1" x14ac:dyDescent="0.3">
      <c r="A186" s="740">
        <v>1</v>
      </c>
      <c r="B186" s="741" t="s">
        <v>845</v>
      </c>
      <c r="C186" s="741" t="s">
        <v>845</v>
      </c>
      <c r="D186" s="741" t="s">
        <v>764</v>
      </c>
      <c r="E186" s="741" t="s">
        <v>869</v>
      </c>
      <c r="F186" s="741" t="s">
        <v>955</v>
      </c>
      <c r="G186" s="741" t="s">
        <v>998</v>
      </c>
      <c r="H186" s="741" t="s">
        <v>856</v>
      </c>
      <c r="I186" s="741"/>
      <c r="J186" s="741"/>
      <c r="K186" s="742" t="s">
        <v>1002</v>
      </c>
      <c r="L186" s="744"/>
      <c r="M186" s="744"/>
      <c r="N186" s="744"/>
      <c r="O186" s="324">
        <f>+L186+M186-N186</f>
        <v>0</v>
      </c>
      <c r="P186" s="744"/>
      <c r="Q186" s="744"/>
      <c r="R186" s="744"/>
      <c r="S186" s="744"/>
      <c r="T186" s="744"/>
      <c r="U186" s="744"/>
      <c r="V186" s="744"/>
      <c r="W186" s="744"/>
      <c r="X186" s="326"/>
      <c r="Y186" s="326"/>
    </row>
    <row r="187" spans="1:25" ht="22.5" customHeight="1" thickTop="1" thickBot="1" x14ac:dyDescent="0.3">
      <c r="A187" s="740">
        <v>1</v>
      </c>
      <c r="B187" s="741" t="s">
        <v>845</v>
      </c>
      <c r="C187" s="741" t="s">
        <v>845</v>
      </c>
      <c r="D187" s="741" t="s">
        <v>764</v>
      </c>
      <c r="E187" s="741" t="s">
        <v>983</v>
      </c>
      <c r="F187" s="741"/>
      <c r="G187" s="741"/>
      <c r="H187" s="741"/>
      <c r="I187" s="741"/>
      <c r="J187" s="741"/>
      <c r="K187" s="742" t="s">
        <v>1012</v>
      </c>
      <c r="L187" s="744">
        <f>+L188+L199+L205+L219+L223</f>
        <v>0</v>
      </c>
      <c r="M187" s="744">
        <f t="shared" ref="M187:V187" si="62">+M188+M199+M205+M219+M223</f>
        <v>0</v>
      </c>
      <c r="N187" s="744">
        <f t="shared" si="62"/>
        <v>0</v>
      </c>
      <c r="O187" s="744">
        <f t="shared" si="62"/>
        <v>0</v>
      </c>
      <c r="P187" s="744">
        <f t="shared" si="62"/>
        <v>0</v>
      </c>
      <c r="Q187" s="744">
        <f t="shared" si="62"/>
        <v>0</v>
      </c>
      <c r="R187" s="744">
        <f t="shared" si="62"/>
        <v>0</v>
      </c>
      <c r="S187" s="744">
        <f t="shared" si="62"/>
        <v>0</v>
      </c>
      <c r="T187" s="744">
        <f t="shared" si="62"/>
        <v>0</v>
      </c>
      <c r="U187" s="744">
        <f t="shared" si="62"/>
        <v>0</v>
      </c>
      <c r="V187" s="744">
        <f t="shared" si="62"/>
        <v>0</v>
      </c>
      <c r="W187" s="744"/>
      <c r="X187" s="326"/>
      <c r="Y187" s="326"/>
    </row>
    <row r="188" spans="1:25" ht="22.5" customHeight="1" thickTop="1" thickBot="1" x14ac:dyDescent="0.3">
      <c r="A188" s="740">
        <v>1</v>
      </c>
      <c r="B188" s="741" t="s">
        <v>845</v>
      </c>
      <c r="C188" s="741" t="s">
        <v>845</v>
      </c>
      <c r="D188" s="741" t="s">
        <v>764</v>
      </c>
      <c r="E188" s="741" t="s">
        <v>983</v>
      </c>
      <c r="F188" s="741" t="s">
        <v>1013</v>
      </c>
      <c r="G188" s="741"/>
      <c r="H188" s="741"/>
      <c r="I188" s="741"/>
      <c r="J188" s="741"/>
      <c r="K188" s="742" t="s">
        <v>1014</v>
      </c>
      <c r="L188" s="324">
        <f>+L189+L194</f>
        <v>0</v>
      </c>
      <c r="M188" s="324">
        <f t="shared" ref="M188:V188" si="63">+M189+M194</f>
        <v>0</v>
      </c>
      <c r="N188" s="324">
        <f t="shared" si="63"/>
        <v>0</v>
      </c>
      <c r="O188" s="324">
        <f t="shared" si="63"/>
        <v>0</v>
      </c>
      <c r="P188" s="324">
        <f t="shared" si="63"/>
        <v>0</v>
      </c>
      <c r="Q188" s="324">
        <f t="shared" si="63"/>
        <v>0</v>
      </c>
      <c r="R188" s="324">
        <f t="shared" si="63"/>
        <v>0</v>
      </c>
      <c r="S188" s="324">
        <f t="shared" si="63"/>
        <v>0</v>
      </c>
      <c r="T188" s="324">
        <f t="shared" si="63"/>
        <v>0</v>
      </c>
      <c r="U188" s="324">
        <f t="shared" si="63"/>
        <v>0</v>
      </c>
      <c r="V188" s="324">
        <f t="shared" si="63"/>
        <v>0</v>
      </c>
      <c r="W188" s="324"/>
      <c r="X188" s="326"/>
      <c r="Y188" s="326"/>
    </row>
    <row r="189" spans="1:25" ht="22.5" customHeight="1" thickTop="1" thickBot="1" x14ac:dyDescent="0.3">
      <c r="A189" s="740">
        <v>1</v>
      </c>
      <c r="B189" s="741" t="s">
        <v>845</v>
      </c>
      <c r="C189" s="741" t="s">
        <v>845</v>
      </c>
      <c r="D189" s="741" t="s">
        <v>764</v>
      </c>
      <c r="E189" s="741" t="s">
        <v>983</v>
      </c>
      <c r="F189" s="741" t="s">
        <v>1013</v>
      </c>
      <c r="G189" s="741" t="s">
        <v>761</v>
      </c>
      <c r="H189" s="741"/>
      <c r="I189" s="741"/>
      <c r="J189" s="741"/>
      <c r="K189" s="742" t="s">
        <v>1015</v>
      </c>
      <c r="L189" s="744">
        <f>+L190</f>
        <v>0</v>
      </c>
      <c r="M189" s="744">
        <f t="shared" ref="M189:V189" si="64">+M190</f>
        <v>0</v>
      </c>
      <c r="N189" s="744">
        <f t="shared" si="64"/>
        <v>0</v>
      </c>
      <c r="O189" s="744">
        <f t="shared" si="64"/>
        <v>0</v>
      </c>
      <c r="P189" s="744">
        <f t="shared" si="64"/>
        <v>0</v>
      </c>
      <c r="Q189" s="744">
        <f t="shared" si="64"/>
        <v>0</v>
      </c>
      <c r="R189" s="744">
        <f t="shared" si="64"/>
        <v>0</v>
      </c>
      <c r="S189" s="744">
        <f t="shared" si="64"/>
        <v>0</v>
      </c>
      <c r="T189" s="744">
        <f t="shared" si="64"/>
        <v>0</v>
      </c>
      <c r="U189" s="744">
        <f t="shared" si="64"/>
        <v>0</v>
      </c>
      <c r="V189" s="744">
        <f t="shared" si="64"/>
        <v>0</v>
      </c>
      <c r="W189" s="744"/>
      <c r="X189" s="326"/>
      <c r="Y189" s="326"/>
    </row>
    <row r="190" spans="1:25" ht="22.5" customHeight="1" thickTop="1" thickBot="1" x14ac:dyDescent="0.3">
      <c r="A190" s="740">
        <v>1</v>
      </c>
      <c r="B190" s="741" t="s">
        <v>845</v>
      </c>
      <c r="C190" s="741" t="s">
        <v>845</v>
      </c>
      <c r="D190" s="741" t="s">
        <v>764</v>
      </c>
      <c r="E190" s="741" t="s">
        <v>983</v>
      </c>
      <c r="F190" s="741" t="s">
        <v>1013</v>
      </c>
      <c r="G190" s="741" t="s">
        <v>761</v>
      </c>
      <c r="H190" s="741" t="s">
        <v>1016</v>
      </c>
      <c r="I190" s="741"/>
      <c r="J190" s="741"/>
      <c r="K190" s="742" t="s">
        <v>1017</v>
      </c>
      <c r="L190" s="744">
        <f>SUM(L191:L193)</f>
        <v>0</v>
      </c>
      <c r="M190" s="744">
        <f t="shared" ref="M190:V190" si="65">SUM(M191:M193)</f>
        <v>0</v>
      </c>
      <c r="N190" s="744">
        <f t="shared" si="65"/>
        <v>0</v>
      </c>
      <c r="O190" s="744">
        <f t="shared" si="65"/>
        <v>0</v>
      </c>
      <c r="P190" s="744">
        <f t="shared" si="65"/>
        <v>0</v>
      </c>
      <c r="Q190" s="744">
        <f t="shared" si="65"/>
        <v>0</v>
      </c>
      <c r="R190" s="744">
        <f t="shared" si="65"/>
        <v>0</v>
      </c>
      <c r="S190" s="744">
        <f t="shared" si="65"/>
        <v>0</v>
      </c>
      <c r="T190" s="744">
        <f t="shared" si="65"/>
        <v>0</v>
      </c>
      <c r="U190" s="744">
        <f t="shared" si="65"/>
        <v>0</v>
      </c>
      <c r="V190" s="744">
        <f t="shared" si="65"/>
        <v>0</v>
      </c>
      <c r="W190" s="744"/>
      <c r="X190" s="326"/>
      <c r="Y190" s="326"/>
    </row>
    <row r="191" spans="1:25" ht="22.5" customHeight="1" thickTop="1" thickBot="1" x14ac:dyDescent="0.3">
      <c r="A191" s="740">
        <v>1</v>
      </c>
      <c r="B191" s="741" t="s">
        <v>845</v>
      </c>
      <c r="C191" s="741" t="s">
        <v>845</v>
      </c>
      <c r="D191" s="741" t="s">
        <v>764</v>
      </c>
      <c r="E191" s="741" t="s">
        <v>983</v>
      </c>
      <c r="F191" s="741" t="s">
        <v>1013</v>
      </c>
      <c r="G191" s="741" t="s">
        <v>761</v>
      </c>
      <c r="H191" s="741" t="s">
        <v>1016</v>
      </c>
      <c r="I191" s="741" t="s">
        <v>845</v>
      </c>
      <c r="J191" s="741"/>
      <c r="K191" s="742" t="s">
        <v>1018</v>
      </c>
      <c r="L191" s="744"/>
      <c r="M191" s="744"/>
      <c r="N191" s="744"/>
      <c r="O191" s="324">
        <f>+L191+M191-N191</f>
        <v>0</v>
      </c>
      <c r="P191" s="744"/>
      <c r="Q191" s="744"/>
      <c r="R191" s="744"/>
      <c r="S191" s="744"/>
      <c r="T191" s="744"/>
      <c r="U191" s="744"/>
      <c r="V191" s="744"/>
      <c r="W191" s="744"/>
      <c r="X191" s="326"/>
      <c r="Y191" s="326"/>
    </row>
    <row r="192" spans="1:25" ht="22.5" customHeight="1" thickTop="1" thickBot="1" x14ac:dyDescent="0.3">
      <c r="A192" s="740">
        <v>1</v>
      </c>
      <c r="B192" s="741" t="s">
        <v>845</v>
      </c>
      <c r="C192" s="741" t="s">
        <v>845</v>
      </c>
      <c r="D192" s="741" t="s">
        <v>764</v>
      </c>
      <c r="E192" s="741" t="s">
        <v>983</v>
      </c>
      <c r="F192" s="741" t="s">
        <v>1013</v>
      </c>
      <c r="G192" s="741" t="s">
        <v>761</v>
      </c>
      <c r="H192" s="741" t="s">
        <v>1016</v>
      </c>
      <c r="I192" s="741" t="s">
        <v>760</v>
      </c>
      <c r="J192" s="741"/>
      <c r="K192" s="742" t="s">
        <v>1019</v>
      </c>
      <c r="L192" s="744"/>
      <c r="M192" s="744"/>
      <c r="N192" s="744"/>
      <c r="O192" s="324">
        <f>+L192+M192-N192</f>
        <v>0</v>
      </c>
      <c r="P192" s="744"/>
      <c r="Q192" s="744"/>
      <c r="R192" s="744"/>
      <c r="S192" s="744"/>
      <c r="T192" s="744"/>
      <c r="U192" s="744"/>
      <c r="V192" s="744"/>
      <c r="W192" s="744"/>
      <c r="X192" s="326"/>
      <c r="Y192" s="326"/>
    </row>
    <row r="193" spans="1:25" ht="22.5" customHeight="1" thickTop="1" thickBot="1" x14ac:dyDescent="0.3">
      <c r="A193" s="740">
        <v>1</v>
      </c>
      <c r="B193" s="741" t="s">
        <v>845</v>
      </c>
      <c r="C193" s="741" t="s">
        <v>845</v>
      </c>
      <c r="D193" s="741" t="s">
        <v>764</v>
      </c>
      <c r="E193" s="741" t="s">
        <v>983</v>
      </c>
      <c r="F193" s="741" t="s">
        <v>1013</v>
      </c>
      <c r="G193" s="741" t="s">
        <v>761</v>
      </c>
      <c r="H193" s="741" t="s">
        <v>1016</v>
      </c>
      <c r="I193" s="741" t="s">
        <v>856</v>
      </c>
      <c r="J193" s="741"/>
      <c r="K193" s="742" t="s">
        <v>1020</v>
      </c>
      <c r="L193" s="744"/>
      <c r="M193" s="744"/>
      <c r="N193" s="744"/>
      <c r="O193" s="324">
        <f>+L193+M193-N193</f>
        <v>0</v>
      </c>
      <c r="P193" s="744"/>
      <c r="Q193" s="744"/>
      <c r="R193" s="744"/>
      <c r="S193" s="744"/>
      <c r="T193" s="744"/>
      <c r="U193" s="744"/>
      <c r="V193" s="744"/>
      <c r="W193" s="744"/>
      <c r="X193" s="326"/>
      <c r="Y193" s="326"/>
    </row>
    <row r="194" spans="1:25" ht="22.5" customHeight="1" thickTop="1" thickBot="1" x14ac:dyDescent="0.3">
      <c r="A194" s="740">
        <v>1</v>
      </c>
      <c r="B194" s="741" t="s">
        <v>845</v>
      </c>
      <c r="C194" s="741" t="s">
        <v>845</v>
      </c>
      <c r="D194" s="741" t="s">
        <v>764</v>
      </c>
      <c r="E194" s="741" t="s">
        <v>983</v>
      </c>
      <c r="F194" s="741" t="s">
        <v>1013</v>
      </c>
      <c r="G194" s="741" t="s">
        <v>768</v>
      </c>
      <c r="H194" s="741"/>
      <c r="I194" s="741"/>
      <c r="J194" s="741"/>
      <c r="K194" s="742" t="s">
        <v>1021</v>
      </c>
      <c r="L194" s="744">
        <f>+L195</f>
        <v>0</v>
      </c>
      <c r="M194" s="744">
        <f t="shared" ref="M194:V194" si="66">+M195</f>
        <v>0</v>
      </c>
      <c r="N194" s="744">
        <f t="shared" si="66"/>
        <v>0</v>
      </c>
      <c r="O194" s="744">
        <f t="shared" si="66"/>
        <v>0</v>
      </c>
      <c r="P194" s="744">
        <f t="shared" si="66"/>
        <v>0</v>
      </c>
      <c r="Q194" s="744">
        <f t="shared" si="66"/>
        <v>0</v>
      </c>
      <c r="R194" s="744">
        <f t="shared" si="66"/>
        <v>0</v>
      </c>
      <c r="S194" s="744">
        <f t="shared" si="66"/>
        <v>0</v>
      </c>
      <c r="T194" s="744">
        <f t="shared" si="66"/>
        <v>0</v>
      </c>
      <c r="U194" s="744">
        <f t="shared" si="66"/>
        <v>0</v>
      </c>
      <c r="V194" s="744">
        <f t="shared" si="66"/>
        <v>0</v>
      </c>
      <c r="W194" s="744"/>
      <c r="X194" s="326"/>
      <c r="Y194" s="326"/>
    </row>
    <row r="195" spans="1:25" ht="22.5" customHeight="1" thickTop="1" thickBot="1" x14ac:dyDescent="0.3">
      <c r="A195" s="740">
        <v>1</v>
      </c>
      <c r="B195" s="741" t="s">
        <v>845</v>
      </c>
      <c r="C195" s="741" t="s">
        <v>845</v>
      </c>
      <c r="D195" s="741" t="s">
        <v>764</v>
      </c>
      <c r="E195" s="741" t="s">
        <v>983</v>
      </c>
      <c r="F195" s="741" t="s">
        <v>1013</v>
      </c>
      <c r="G195" s="741" t="s">
        <v>768</v>
      </c>
      <c r="H195" s="741" t="s">
        <v>768</v>
      </c>
      <c r="I195" s="741"/>
      <c r="J195" s="741"/>
      <c r="K195" s="742" t="s">
        <v>1022</v>
      </c>
      <c r="L195" s="744">
        <f>SUM(L196:L198)</f>
        <v>0</v>
      </c>
      <c r="M195" s="744">
        <f t="shared" ref="M195:V195" si="67">SUM(M196:M198)</f>
        <v>0</v>
      </c>
      <c r="N195" s="744">
        <f t="shared" si="67"/>
        <v>0</v>
      </c>
      <c r="O195" s="744">
        <f t="shared" si="67"/>
        <v>0</v>
      </c>
      <c r="P195" s="744">
        <f t="shared" si="67"/>
        <v>0</v>
      </c>
      <c r="Q195" s="744">
        <f t="shared" si="67"/>
        <v>0</v>
      </c>
      <c r="R195" s="744">
        <f t="shared" si="67"/>
        <v>0</v>
      </c>
      <c r="S195" s="744">
        <f t="shared" si="67"/>
        <v>0</v>
      </c>
      <c r="T195" s="744">
        <f t="shared" si="67"/>
        <v>0</v>
      </c>
      <c r="U195" s="744">
        <f t="shared" si="67"/>
        <v>0</v>
      </c>
      <c r="V195" s="744">
        <f t="shared" si="67"/>
        <v>0</v>
      </c>
      <c r="W195" s="744"/>
      <c r="X195" s="326"/>
      <c r="Y195" s="326"/>
    </row>
    <row r="196" spans="1:25" ht="22.5" customHeight="1" thickTop="1" thickBot="1" x14ac:dyDescent="0.3">
      <c r="A196" s="740">
        <v>1</v>
      </c>
      <c r="B196" s="741" t="s">
        <v>845</v>
      </c>
      <c r="C196" s="741" t="s">
        <v>845</v>
      </c>
      <c r="D196" s="741" t="s">
        <v>764</v>
      </c>
      <c r="E196" s="741" t="s">
        <v>983</v>
      </c>
      <c r="F196" s="741" t="s">
        <v>1013</v>
      </c>
      <c r="G196" s="741" t="s">
        <v>768</v>
      </c>
      <c r="H196" s="741" t="s">
        <v>768</v>
      </c>
      <c r="I196" s="741" t="s">
        <v>845</v>
      </c>
      <c r="J196" s="741"/>
      <c r="K196" s="742" t="s">
        <v>1023</v>
      </c>
      <c r="L196" s="744"/>
      <c r="M196" s="744"/>
      <c r="N196" s="744"/>
      <c r="O196" s="324">
        <f>+L196+M196-N196</f>
        <v>0</v>
      </c>
      <c r="P196" s="744"/>
      <c r="Q196" s="744"/>
      <c r="R196" s="744"/>
      <c r="S196" s="744"/>
      <c r="T196" s="744"/>
      <c r="U196" s="744"/>
      <c r="V196" s="744"/>
      <c r="W196" s="744"/>
      <c r="X196" s="326"/>
      <c r="Y196" s="326"/>
    </row>
    <row r="197" spans="1:25" ht="22.5" customHeight="1" thickTop="1" thickBot="1" x14ac:dyDescent="0.3">
      <c r="A197" s="740">
        <v>1</v>
      </c>
      <c r="B197" s="741" t="s">
        <v>845</v>
      </c>
      <c r="C197" s="741" t="s">
        <v>845</v>
      </c>
      <c r="D197" s="741" t="s">
        <v>764</v>
      </c>
      <c r="E197" s="741" t="s">
        <v>983</v>
      </c>
      <c r="F197" s="741" t="s">
        <v>1013</v>
      </c>
      <c r="G197" s="741" t="s">
        <v>768</v>
      </c>
      <c r="H197" s="741" t="s">
        <v>768</v>
      </c>
      <c r="I197" s="741" t="s">
        <v>760</v>
      </c>
      <c r="J197" s="741"/>
      <c r="K197" s="742" t="s">
        <v>1024</v>
      </c>
      <c r="L197" s="744"/>
      <c r="M197" s="744"/>
      <c r="N197" s="744"/>
      <c r="O197" s="324">
        <f>+L197+M197-N197</f>
        <v>0</v>
      </c>
      <c r="P197" s="744"/>
      <c r="Q197" s="744"/>
      <c r="R197" s="744"/>
      <c r="S197" s="744"/>
      <c r="T197" s="744"/>
      <c r="U197" s="744"/>
      <c r="V197" s="744"/>
      <c r="W197" s="744"/>
      <c r="X197" s="326"/>
      <c r="Y197" s="326"/>
    </row>
    <row r="198" spans="1:25" ht="22.5" customHeight="1" thickTop="1" thickBot="1" x14ac:dyDescent="0.3">
      <c r="A198" s="740">
        <v>1</v>
      </c>
      <c r="B198" s="741" t="s">
        <v>845</v>
      </c>
      <c r="C198" s="741" t="s">
        <v>845</v>
      </c>
      <c r="D198" s="741" t="s">
        <v>764</v>
      </c>
      <c r="E198" s="741" t="s">
        <v>983</v>
      </c>
      <c r="F198" s="741" t="s">
        <v>1013</v>
      </c>
      <c r="G198" s="741" t="s">
        <v>768</v>
      </c>
      <c r="H198" s="741" t="s">
        <v>768</v>
      </c>
      <c r="I198" s="741" t="s">
        <v>856</v>
      </c>
      <c r="J198" s="741"/>
      <c r="K198" s="742" t="s">
        <v>1025</v>
      </c>
      <c r="L198" s="744"/>
      <c r="M198" s="744"/>
      <c r="N198" s="744"/>
      <c r="O198" s="324">
        <f>+L198+M198-N198</f>
        <v>0</v>
      </c>
      <c r="P198" s="744"/>
      <c r="Q198" s="744"/>
      <c r="R198" s="744"/>
      <c r="S198" s="744"/>
      <c r="T198" s="744"/>
      <c r="U198" s="744"/>
      <c r="V198" s="744"/>
      <c r="W198" s="744"/>
      <c r="X198" s="326"/>
      <c r="Y198" s="326"/>
    </row>
    <row r="199" spans="1:25" ht="22.5" customHeight="1" thickTop="1" thickBot="1" x14ac:dyDescent="0.3">
      <c r="A199" s="740">
        <v>1</v>
      </c>
      <c r="B199" s="740">
        <v>1</v>
      </c>
      <c r="C199" s="741" t="s">
        <v>845</v>
      </c>
      <c r="D199" s="740">
        <v>2</v>
      </c>
      <c r="E199" s="741" t="s">
        <v>983</v>
      </c>
      <c r="F199" s="741" t="s">
        <v>1026</v>
      </c>
      <c r="G199" s="741"/>
      <c r="H199" s="741"/>
      <c r="I199" s="741"/>
      <c r="J199" s="741"/>
      <c r="K199" s="742" t="s">
        <v>1027</v>
      </c>
      <c r="L199" s="744">
        <f>+L200</f>
        <v>0</v>
      </c>
      <c r="M199" s="744">
        <f t="shared" ref="M199:V200" si="68">+M200</f>
        <v>0</v>
      </c>
      <c r="N199" s="744">
        <f t="shared" si="68"/>
        <v>0</v>
      </c>
      <c r="O199" s="744">
        <f t="shared" si="68"/>
        <v>0</v>
      </c>
      <c r="P199" s="744">
        <f t="shared" si="68"/>
        <v>0</v>
      </c>
      <c r="Q199" s="744">
        <f t="shared" si="68"/>
        <v>0</v>
      </c>
      <c r="R199" s="744">
        <f t="shared" si="68"/>
        <v>0</v>
      </c>
      <c r="S199" s="744">
        <f t="shared" si="68"/>
        <v>0</v>
      </c>
      <c r="T199" s="744">
        <f t="shared" si="68"/>
        <v>0</v>
      </c>
      <c r="U199" s="744">
        <f t="shared" si="68"/>
        <v>0</v>
      </c>
      <c r="V199" s="744">
        <f t="shared" si="68"/>
        <v>0</v>
      </c>
      <c r="W199" s="744"/>
      <c r="X199" s="326"/>
      <c r="Y199" s="326"/>
    </row>
    <row r="200" spans="1:25" ht="22.5" customHeight="1" thickTop="1" thickBot="1" x14ac:dyDescent="0.3">
      <c r="A200" s="740">
        <v>1</v>
      </c>
      <c r="B200" s="740">
        <v>1</v>
      </c>
      <c r="C200" s="741" t="s">
        <v>845</v>
      </c>
      <c r="D200" s="740">
        <v>2</v>
      </c>
      <c r="E200" s="741" t="s">
        <v>983</v>
      </c>
      <c r="F200" s="741" t="s">
        <v>1026</v>
      </c>
      <c r="G200" s="741" t="s">
        <v>764</v>
      </c>
      <c r="H200" s="741"/>
      <c r="I200" s="741"/>
      <c r="J200" s="741"/>
      <c r="K200" s="742" t="s">
        <v>1028</v>
      </c>
      <c r="L200" s="744">
        <f>+L201</f>
        <v>0</v>
      </c>
      <c r="M200" s="744">
        <f t="shared" si="68"/>
        <v>0</v>
      </c>
      <c r="N200" s="744">
        <f t="shared" si="68"/>
        <v>0</v>
      </c>
      <c r="O200" s="744">
        <f t="shared" si="68"/>
        <v>0</v>
      </c>
      <c r="P200" s="744">
        <f t="shared" si="68"/>
        <v>0</v>
      </c>
      <c r="Q200" s="744">
        <f t="shared" si="68"/>
        <v>0</v>
      </c>
      <c r="R200" s="744">
        <f t="shared" si="68"/>
        <v>0</v>
      </c>
      <c r="S200" s="744">
        <f t="shared" si="68"/>
        <v>0</v>
      </c>
      <c r="T200" s="744">
        <f t="shared" si="68"/>
        <v>0</v>
      </c>
      <c r="U200" s="744">
        <f t="shared" si="68"/>
        <v>0</v>
      </c>
      <c r="V200" s="744">
        <f t="shared" si="68"/>
        <v>0</v>
      </c>
      <c r="W200" s="744"/>
      <c r="X200" s="326"/>
      <c r="Y200" s="326"/>
    </row>
    <row r="201" spans="1:25" ht="22.5" customHeight="1" thickTop="1" thickBot="1" x14ac:dyDescent="0.3">
      <c r="A201" s="740">
        <v>1</v>
      </c>
      <c r="B201" s="740">
        <v>1</v>
      </c>
      <c r="C201" s="741" t="s">
        <v>845</v>
      </c>
      <c r="D201" s="740">
        <v>2</v>
      </c>
      <c r="E201" s="741" t="s">
        <v>983</v>
      </c>
      <c r="F201" s="741" t="s">
        <v>1026</v>
      </c>
      <c r="G201" s="741" t="s">
        <v>764</v>
      </c>
      <c r="H201" s="741" t="s">
        <v>768</v>
      </c>
      <c r="I201" s="741"/>
      <c r="J201" s="741"/>
      <c r="K201" s="742" t="s">
        <v>1029</v>
      </c>
      <c r="L201" s="744">
        <f>SUM(L202:L204)</f>
        <v>0</v>
      </c>
      <c r="M201" s="744">
        <f t="shared" ref="M201:V201" si="69">SUM(M202:M204)</f>
        <v>0</v>
      </c>
      <c r="N201" s="744">
        <f t="shared" si="69"/>
        <v>0</v>
      </c>
      <c r="O201" s="744">
        <f t="shared" si="69"/>
        <v>0</v>
      </c>
      <c r="P201" s="744">
        <f t="shared" si="69"/>
        <v>0</v>
      </c>
      <c r="Q201" s="744">
        <f t="shared" si="69"/>
        <v>0</v>
      </c>
      <c r="R201" s="744">
        <f t="shared" si="69"/>
        <v>0</v>
      </c>
      <c r="S201" s="744">
        <f t="shared" si="69"/>
        <v>0</v>
      </c>
      <c r="T201" s="744">
        <f t="shared" si="69"/>
        <v>0</v>
      </c>
      <c r="U201" s="744">
        <f t="shared" si="69"/>
        <v>0</v>
      </c>
      <c r="V201" s="744">
        <f t="shared" si="69"/>
        <v>0</v>
      </c>
      <c r="W201" s="744"/>
      <c r="X201" s="326"/>
      <c r="Y201" s="326"/>
    </row>
    <row r="202" spans="1:25" ht="22.5" customHeight="1" thickTop="1" thickBot="1" x14ac:dyDescent="0.3">
      <c r="A202" s="740">
        <v>1</v>
      </c>
      <c r="B202" s="740">
        <v>1</v>
      </c>
      <c r="C202" s="741" t="s">
        <v>845</v>
      </c>
      <c r="D202" s="740">
        <v>2</v>
      </c>
      <c r="E202" s="741" t="s">
        <v>983</v>
      </c>
      <c r="F202" s="741" t="s">
        <v>1026</v>
      </c>
      <c r="G202" s="741" t="s">
        <v>764</v>
      </c>
      <c r="H202" s="741" t="s">
        <v>768</v>
      </c>
      <c r="I202" s="741" t="s">
        <v>845</v>
      </c>
      <c r="J202" s="741"/>
      <c r="K202" s="742" t="s">
        <v>1030</v>
      </c>
      <c r="L202" s="744"/>
      <c r="M202" s="744"/>
      <c r="N202" s="744"/>
      <c r="O202" s="324">
        <f>+L202+M202-N202</f>
        <v>0</v>
      </c>
      <c r="P202" s="744"/>
      <c r="Q202" s="744"/>
      <c r="R202" s="744"/>
      <c r="S202" s="744"/>
      <c r="T202" s="744"/>
      <c r="U202" s="744"/>
      <c r="V202" s="744"/>
      <c r="W202" s="744"/>
      <c r="X202" s="326"/>
      <c r="Y202" s="326"/>
    </row>
    <row r="203" spans="1:25" ht="22.5" customHeight="1" thickTop="1" thickBot="1" x14ac:dyDescent="0.3">
      <c r="A203" s="740">
        <v>1</v>
      </c>
      <c r="B203" s="740">
        <v>1</v>
      </c>
      <c r="C203" s="741" t="s">
        <v>845</v>
      </c>
      <c r="D203" s="740">
        <v>2</v>
      </c>
      <c r="E203" s="741" t="s">
        <v>983</v>
      </c>
      <c r="F203" s="741" t="s">
        <v>1026</v>
      </c>
      <c r="G203" s="741" t="s">
        <v>764</v>
      </c>
      <c r="H203" s="741" t="s">
        <v>768</v>
      </c>
      <c r="I203" s="741" t="s">
        <v>760</v>
      </c>
      <c r="J203" s="741"/>
      <c r="K203" s="742" t="s">
        <v>1031</v>
      </c>
      <c r="L203" s="744"/>
      <c r="M203" s="744"/>
      <c r="N203" s="744"/>
      <c r="O203" s="324">
        <f>+L203+M203-N203</f>
        <v>0</v>
      </c>
      <c r="P203" s="744"/>
      <c r="Q203" s="744"/>
      <c r="R203" s="744"/>
      <c r="S203" s="744"/>
      <c r="T203" s="744"/>
      <c r="U203" s="744"/>
      <c r="V203" s="744"/>
      <c r="W203" s="744"/>
      <c r="X203" s="326"/>
      <c r="Y203" s="326"/>
    </row>
    <row r="204" spans="1:25" ht="22.5" customHeight="1" thickTop="1" thickBot="1" x14ac:dyDescent="0.3">
      <c r="A204" s="740">
        <v>1</v>
      </c>
      <c r="B204" s="740">
        <v>1</v>
      </c>
      <c r="C204" s="741" t="s">
        <v>845</v>
      </c>
      <c r="D204" s="740">
        <v>2</v>
      </c>
      <c r="E204" s="741" t="s">
        <v>983</v>
      </c>
      <c r="F204" s="741" t="s">
        <v>1026</v>
      </c>
      <c r="G204" s="741" t="s">
        <v>764</v>
      </c>
      <c r="H204" s="741" t="s">
        <v>768</v>
      </c>
      <c r="I204" s="741" t="s">
        <v>856</v>
      </c>
      <c r="J204" s="741"/>
      <c r="K204" s="742" t="s">
        <v>1032</v>
      </c>
      <c r="L204" s="744"/>
      <c r="M204" s="744"/>
      <c r="N204" s="744"/>
      <c r="O204" s="324">
        <f>+L204+M204-N204</f>
        <v>0</v>
      </c>
      <c r="P204" s="744"/>
      <c r="Q204" s="744"/>
      <c r="R204" s="744"/>
      <c r="S204" s="744"/>
      <c r="T204" s="744"/>
      <c r="U204" s="744"/>
      <c r="V204" s="744"/>
      <c r="W204" s="744"/>
      <c r="X204" s="326"/>
      <c r="Y204" s="326"/>
    </row>
    <row r="205" spans="1:25" ht="22.5" customHeight="1" thickTop="1" thickBot="1" x14ac:dyDescent="0.3">
      <c r="A205" s="740">
        <v>1</v>
      </c>
      <c r="B205" s="740">
        <v>1</v>
      </c>
      <c r="C205" s="741" t="s">
        <v>845</v>
      </c>
      <c r="D205" s="740">
        <v>2</v>
      </c>
      <c r="E205" s="741" t="s">
        <v>983</v>
      </c>
      <c r="F205" s="741" t="s">
        <v>1033</v>
      </c>
      <c r="G205" s="741"/>
      <c r="H205" s="741"/>
      <c r="I205" s="741"/>
      <c r="J205" s="741"/>
      <c r="K205" s="742" t="s">
        <v>1034</v>
      </c>
      <c r="L205" s="744">
        <f>+L206</f>
        <v>0</v>
      </c>
      <c r="M205" s="744">
        <f t="shared" ref="M205:V205" si="70">+M206</f>
        <v>0</v>
      </c>
      <c r="N205" s="744">
        <f t="shared" si="70"/>
        <v>0</v>
      </c>
      <c r="O205" s="744">
        <f t="shared" si="70"/>
        <v>0</v>
      </c>
      <c r="P205" s="744">
        <f t="shared" si="70"/>
        <v>0</v>
      </c>
      <c r="Q205" s="744">
        <f t="shared" si="70"/>
        <v>0</v>
      </c>
      <c r="R205" s="744">
        <f t="shared" si="70"/>
        <v>0</v>
      </c>
      <c r="S205" s="744">
        <f t="shared" si="70"/>
        <v>0</v>
      </c>
      <c r="T205" s="744">
        <f t="shared" si="70"/>
        <v>0</v>
      </c>
      <c r="U205" s="744">
        <f t="shared" si="70"/>
        <v>0</v>
      </c>
      <c r="V205" s="744">
        <f t="shared" si="70"/>
        <v>0</v>
      </c>
      <c r="W205" s="744"/>
      <c r="X205" s="326"/>
      <c r="Y205" s="326"/>
    </row>
    <row r="206" spans="1:25" ht="22.5" customHeight="1" thickTop="1" thickBot="1" x14ac:dyDescent="0.3">
      <c r="A206" s="740">
        <v>1</v>
      </c>
      <c r="B206" s="740">
        <v>1</v>
      </c>
      <c r="C206" s="741" t="s">
        <v>845</v>
      </c>
      <c r="D206" s="740">
        <v>2</v>
      </c>
      <c r="E206" s="741" t="s">
        <v>983</v>
      </c>
      <c r="F206" s="741" t="s">
        <v>1033</v>
      </c>
      <c r="G206" s="741" t="s">
        <v>761</v>
      </c>
      <c r="H206" s="741"/>
      <c r="I206" s="741"/>
      <c r="J206" s="741"/>
      <c r="K206" s="742" t="s">
        <v>1035</v>
      </c>
      <c r="L206" s="744">
        <f>+L207+L211+L215</f>
        <v>0</v>
      </c>
      <c r="M206" s="744">
        <f t="shared" ref="M206:V206" si="71">+M207+M211+M215</f>
        <v>0</v>
      </c>
      <c r="N206" s="744">
        <f t="shared" si="71"/>
        <v>0</v>
      </c>
      <c r="O206" s="744">
        <f t="shared" si="71"/>
        <v>0</v>
      </c>
      <c r="P206" s="744">
        <f t="shared" si="71"/>
        <v>0</v>
      </c>
      <c r="Q206" s="744">
        <f t="shared" si="71"/>
        <v>0</v>
      </c>
      <c r="R206" s="744">
        <f t="shared" si="71"/>
        <v>0</v>
      </c>
      <c r="S206" s="744">
        <f t="shared" si="71"/>
        <v>0</v>
      </c>
      <c r="T206" s="744">
        <f t="shared" si="71"/>
        <v>0</v>
      </c>
      <c r="U206" s="744">
        <f t="shared" si="71"/>
        <v>0</v>
      </c>
      <c r="V206" s="744">
        <f t="shared" si="71"/>
        <v>0</v>
      </c>
      <c r="W206" s="744"/>
      <c r="X206" s="326"/>
      <c r="Y206" s="326"/>
    </row>
    <row r="207" spans="1:25" ht="22.5" customHeight="1" thickTop="1" thickBot="1" x14ac:dyDescent="0.3">
      <c r="A207" s="740">
        <v>1</v>
      </c>
      <c r="B207" s="740">
        <v>1</v>
      </c>
      <c r="C207" s="741" t="s">
        <v>845</v>
      </c>
      <c r="D207" s="740">
        <v>2</v>
      </c>
      <c r="E207" s="741" t="s">
        <v>983</v>
      </c>
      <c r="F207" s="741" t="s">
        <v>1033</v>
      </c>
      <c r="G207" s="741" t="s">
        <v>761</v>
      </c>
      <c r="H207" s="741" t="s">
        <v>761</v>
      </c>
      <c r="I207" s="741"/>
      <c r="J207" s="741"/>
      <c r="K207" s="742" t="s">
        <v>1036</v>
      </c>
      <c r="L207" s="744">
        <f>SUM(L208:L210)</f>
        <v>0</v>
      </c>
      <c r="M207" s="744">
        <f t="shared" ref="M207:V207" si="72">SUM(M208:M210)</f>
        <v>0</v>
      </c>
      <c r="N207" s="744">
        <f t="shared" si="72"/>
        <v>0</v>
      </c>
      <c r="O207" s="744">
        <f t="shared" si="72"/>
        <v>0</v>
      </c>
      <c r="P207" s="744">
        <f t="shared" si="72"/>
        <v>0</v>
      </c>
      <c r="Q207" s="744">
        <f t="shared" si="72"/>
        <v>0</v>
      </c>
      <c r="R207" s="744">
        <f t="shared" si="72"/>
        <v>0</v>
      </c>
      <c r="S207" s="744">
        <f t="shared" si="72"/>
        <v>0</v>
      </c>
      <c r="T207" s="744">
        <f t="shared" si="72"/>
        <v>0</v>
      </c>
      <c r="U207" s="744">
        <f t="shared" si="72"/>
        <v>0</v>
      </c>
      <c r="V207" s="744">
        <f t="shared" si="72"/>
        <v>0</v>
      </c>
      <c r="W207" s="744"/>
      <c r="X207" s="326"/>
      <c r="Y207" s="326"/>
    </row>
    <row r="208" spans="1:25" ht="22.5" customHeight="1" thickTop="1" thickBot="1" x14ac:dyDescent="0.3">
      <c r="A208" s="740">
        <v>1</v>
      </c>
      <c r="B208" s="740">
        <v>1</v>
      </c>
      <c r="C208" s="741" t="s">
        <v>845</v>
      </c>
      <c r="D208" s="740">
        <v>2</v>
      </c>
      <c r="E208" s="741" t="s">
        <v>983</v>
      </c>
      <c r="F208" s="741" t="s">
        <v>1033</v>
      </c>
      <c r="G208" s="741" t="s">
        <v>761</v>
      </c>
      <c r="H208" s="741" t="s">
        <v>761</v>
      </c>
      <c r="I208" s="741" t="s">
        <v>845</v>
      </c>
      <c r="J208" s="741"/>
      <c r="K208" s="742" t="s">
        <v>1037</v>
      </c>
      <c r="L208" s="744"/>
      <c r="M208" s="744"/>
      <c r="N208" s="744"/>
      <c r="O208" s="324">
        <f>+L208+M208-N208</f>
        <v>0</v>
      </c>
      <c r="P208" s="744"/>
      <c r="Q208" s="744"/>
      <c r="R208" s="744"/>
      <c r="S208" s="744"/>
      <c r="T208" s="744"/>
      <c r="U208" s="744"/>
      <c r="V208" s="744"/>
      <c r="W208" s="744"/>
      <c r="X208" s="326"/>
      <c r="Y208" s="326"/>
    </row>
    <row r="209" spans="1:25" ht="22.5" customHeight="1" thickTop="1" thickBot="1" x14ac:dyDescent="0.3">
      <c r="A209" s="740">
        <v>1</v>
      </c>
      <c r="B209" s="740">
        <v>1</v>
      </c>
      <c r="C209" s="741" t="s">
        <v>845</v>
      </c>
      <c r="D209" s="740">
        <v>2</v>
      </c>
      <c r="E209" s="741" t="s">
        <v>983</v>
      </c>
      <c r="F209" s="741" t="s">
        <v>1033</v>
      </c>
      <c r="G209" s="741" t="s">
        <v>761</v>
      </c>
      <c r="H209" s="741" t="s">
        <v>761</v>
      </c>
      <c r="I209" s="741" t="s">
        <v>760</v>
      </c>
      <c r="J209" s="741"/>
      <c r="K209" s="742" t="s">
        <v>1038</v>
      </c>
      <c r="L209" s="744"/>
      <c r="M209" s="744"/>
      <c r="N209" s="744"/>
      <c r="O209" s="324">
        <f>+L209+M209-N209</f>
        <v>0</v>
      </c>
      <c r="P209" s="744"/>
      <c r="Q209" s="744"/>
      <c r="R209" s="744"/>
      <c r="S209" s="744"/>
      <c r="T209" s="744"/>
      <c r="U209" s="744"/>
      <c r="V209" s="744"/>
      <c r="W209" s="744"/>
      <c r="X209" s="326"/>
      <c r="Y209" s="326"/>
    </row>
    <row r="210" spans="1:25" ht="22.5" customHeight="1" thickTop="1" thickBot="1" x14ac:dyDescent="0.3">
      <c r="A210" s="740">
        <v>1</v>
      </c>
      <c r="B210" s="740">
        <v>1</v>
      </c>
      <c r="C210" s="741" t="s">
        <v>845</v>
      </c>
      <c r="D210" s="740">
        <v>2</v>
      </c>
      <c r="E210" s="741" t="s">
        <v>983</v>
      </c>
      <c r="F210" s="741" t="s">
        <v>1033</v>
      </c>
      <c r="G210" s="741" t="s">
        <v>761</v>
      </c>
      <c r="H210" s="741" t="s">
        <v>761</v>
      </c>
      <c r="I210" s="741" t="s">
        <v>856</v>
      </c>
      <c r="J210" s="741"/>
      <c r="K210" s="742" t="s">
        <v>1039</v>
      </c>
      <c r="L210" s="744"/>
      <c r="M210" s="744"/>
      <c r="N210" s="744"/>
      <c r="O210" s="324">
        <f>+L210+M210-N210</f>
        <v>0</v>
      </c>
      <c r="P210" s="744"/>
      <c r="Q210" s="744"/>
      <c r="R210" s="744"/>
      <c r="S210" s="744"/>
      <c r="T210" s="744"/>
      <c r="U210" s="744"/>
      <c r="V210" s="744"/>
      <c r="W210" s="744"/>
      <c r="X210" s="326"/>
      <c r="Y210" s="326"/>
    </row>
    <row r="211" spans="1:25" ht="22.5" customHeight="1" thickTop="1" thickBot="1" x14ac:dyDescent="0.3">
      <c r="A211" s="740">
        <v>1</v>
      </c>
      <c r="B211" s="740">
        <v>1</v>
      </c>
      <c r="C211" s="741" t="s">
        <v>845</v>
      </c>
      <c r="D211" s="740">
        <v>2</v>
      </c>
      <c r="E211" s="741" t="s">
        <v>983</v>
      </c>
      <c r="F211" s="741" t="s">
        <v>1033</v>
      </c>
      <c r="G211" s="741" t="s">
        <v>761</v>
      </c>
      <c r="H211" s="741" t="s">
        <v>764</v>
      </c>
      <c r="I211" s="741"/>
      <c r="J211" s="741"/>
      <c r="K211" s="742" t="s">
        <v>783</v>
      </c>
      <c r="L211" s="744">
        <f>SUM(L212:L214)</f>
        <v>0</v>
      </c>
      <c r="M211" s="744">
        <f t="shared" ref="M211:V211" si="73">SUM(M212:M214)</f>
        <v>0</v>
      </c>
      <c r="N211" s="744">
        <f t="shared" si="73"/>
        <v>0</v>
      </c>
      <c r="O211" s="744">
        <f t="shared" si="73"/>
        <v>0</v>
      </c>
      <c r="P211" s="744">
        <f t="shared" si="73"/>
        <v>0</v>
      </c>
      <c r="Q211" s="744">
        <f t="shared" si="73"/>
        <v>0</v>
      </c>
      <c r="R211" s="744">
        <f t="shared" si="73"/>
        <v>0</v>
      </c>
      <c r="S211" s="744">
        <f t="shared" si="73"/>
        <v>0</v>
      </c>
      <c r="T211" s="744">
        <f t="shared" si="73"/>
        <v>0</v>
      </c>
      <c r="U211" s="744">
        <f t="shared" si="73"/>
        <v>0</v>
      </c>
      <c r="V211" s="744">
        <f t="shared" si="73"/>
        <v>0</v>
      </c>
      <c r="W211" s="744"/>
      <c r="X211" s="326"/>
      <c r="Y211" s="326"/>
    </row>
    <row r="212" spans="1:25" ht="22.5" customHeight="1" thickTop="1" thickBot="1" x14ac:dyDescent="0.3">
      <c r="A212" s="740">
        <v>1</v>
      </c>
      <c r="B212" s="740">
        <v>1</v>
      </c>
      <c r="C212" s="741" t="s">
        <v>845</v>
      </c>
      <c r="D212" s="740">
        <v>2</v>
      </c>
      <c r="E212" s="741" t="s">
        <v>983</v>
      </c>
      <c r="F212" s="741" t="s">
        <v>1033</v>
      </c>
      <c r="G212" s="741" t="s">
        <v>761</v>
      </c>
      <c r="H212" s="741" t="s">
        <v>764</v>
      </c>
      <c r="I212" s="741" t="s">
        <v>845</v>
      </c>
      <c r="J212" s="741"/>
      <c r="K212" s="742" t="s">
        <v>1040</v>
      </c>
      <c r="L212" s="744"/>
      <c r="M212" s="744"/>
      <c r="N212" s="744"/>
      <c r="O212" s="324">
        <f>+L212+M212-N212</f>
        <v>0</v>
      </c>
      <c r="P212" s="744"/>
      <c r="Q212" s="744"/>
      <c r="R212" s="744"/>
      <c r="S212" s="744"/>
      <c r="T212" s="744"/>
      <c r="U212" s="744"/>
      <c r="V212" s="744"/>
      <c r="W212" s="744"/>
      <c r="X212" s="326"/>
      <c r="Y212" s="326"/>
    </row>
    <row r="213" spans="1:25" ht="22.5" customHeight="1" thickTop="1" thickBot="1" x14ac:dyDescent="0.3">
      <c r="A213" s="740">
        <v>1</v>
      </c>
      <c r="B213" s="740">
        <v>1</v>
      </c>
      <c r="C213" s="741" t="s">
        <v>845</v>
      </c>
      <c r="D213" s="740">
        <v>2</v>
      </c>
      <c r="E213" s="741" t="s">
        <v>983</v>
      </c>
      <c r="F213" s="741" t="s">
        <v>1033</v>
      </c>
      <c r="G213" s="741" t="s">
        <v>761</v>
      </c>
      <c r="H213" s="741" t="s">
        <v>764</v>
      </c>
      <c r="I213" s="741" t="s">
        <v>760</v>
      </c>
      <c r="J213" s="741"/>
      <c r="K213" s="742" t="s">
        <v>1041</v>
      </c>
      <c r="L213" s="744"/>
      <c r="M213" s="744"/>
      <c r="N213" s="744"/>
      <c r="O213" s="324">
        <f>+L213+M213-N213</f>
        <v>0</v>
      </c>
      <c r="P213" s="744"/>
      <c r="Q213" s="744"/>
      <c r="R213" s="744"/>
      <c r="S213" s="744"/>
      <c r="T213" s="744"/>
      <c r="U213" s="744"/>
      <c r="V213" s="744"/>
      <c r="W213" s="744"/>
      <c r="X213" s="326"/>
      <c r="Y213" s="326"/>
    </row>
    <row r="214" spans="1:25" ht="22.5" customHeight="1" thickTop="1" thickBot="1" x14ac:dyDescent="0.3">
      <c r="A214" s="740">
        <v>1</v>
      </c>
      <c r="B214" s="740">
        <v>1</v>
      </c>
      <c r="C214" s="741" t="s">
        <v>845</v>
      </c>
      <c r="D214" s="740">
        <v>2</v>
      </c>
      <c r="E214" s="741" t="s">
        <v>983</v>
      </c>
      <c r="F214" s="741" t="s">
        <v>1033</v>
      </c>
      <c r="G214" s="741" t="s">
        <v>761</v>
      </c>
      <c r="H214" s="741" t="s">
        <v>764</v>
      </c>
      <c r="I214" s="741" t="s">
        <v>856</v>
      </c>
      <c r="J214" s="741"/>
      <c r="K214" s="742" t="s">
        <v>1042</v>
      </c>
      <c r="L214" s="744"/>
      <c r="M214" s="744"/>
      <c r="N214" s="744"/>
      <c r="O214" s="324">
        <f>+L214+M214-N214</f>
        <v>0</v>
      </c>
      <c r="P214" s="744"/>
      <c r="Q214" s="744"/>
      <c r="R214" s="744"/>
      <c r="S214" s="744"/>
      <c r="T214" s="744"/>
      <c r="U214" s="744"/>
      <c r="V214" s="744"/>
      <c r="W214" s="744"/>
      <c r="X214" s="326"/>
      <c r="Y214" s="326"/>
    </row>
    <row r="215" spans="1:25" s="327" customFormat="1" ht="22.5" customHeight="1" thickTop="1" thickBot="1" x14ac:dyDescent="0.3">
      <c r="A215" s="740">
        <v>1</v>
      </c>
      <c r="B215" s="740">
        <v>1</v>
      </c>
      <c r="C215" s="741" t="s">
        <v>845</v>
      </c>
      <c r="D215" s="740">
        <v>2</v>
      </c>
      <c r="E215" s="741" t="s">
        <v>983</v>
      </c>
      <c r="F215" s="741" t="s">
        <v>1033</v>
      </c>
      <c r="G215" s="741" t="s">
        <v>761</v>
      </c>
      <c r="H215" s="741" t="s">
        <v>768</v>
      </c>
      <c r="I215" s="741"/>
      <c r="J215" s="333"/>
      <c r="K215" s="742" t="s">
        <v>1043</v>
      </c>
      <c r="L215" s="324">
        <f>SUM(L216:L218)</f>
        <v>0</v>
      </c>
      <c r="M215" s="324">
        <f t="shared" ref="M215:V215" si="74">SUM(M216:M218)</f>
        <v>0</v>
      </c>
      <c r="N215" s="324">
        <f t="shared" si="74"/>
        <v>0</v>
      </c>
      <c r="O215" s="324">
        <f t="shared" si="74"/>
        <v>0</v>
      </c>
      <c r="P215" s="324">
        <f t="shared" si="74"/>
        <v>0</v>
      </c>
      <c r="Q215" s="324">
        <f t="shared" si="74"/>
        <v>0</v>
      </c>
      <c r="R215" s="324">
        <f t="shared" si="74"/>
        <v>0</v>
      </c>
      <c r="S215" s="324">
        <f t="shared" si="74"/>
        <v>0</v>
      </c>
      <c r="T215" s="324">
        <f t="shared" si="74"/>
        <v>0</v>
      </c>
      <c r="U215" s="324">
        <f t="shared" si="74"/>
        <v>0</v>
      </c>
      <c r="V215" s="324">
        <f t="shared" si="74"/>
        <v>0</v>
      </c>
      <c r="W215" s="324"/>
      <c r="X215" s="326"/>
      <c r="Y215" s="326"/>
    </row>
    <row r="216" spans="1:25" s="327" customFormat="1" ht="22.5" customHeight="1" thickTop="1" thickBot="1" x14ac:dyDescent="0.3">
      <c r="A216" s="740">
        <v>1</v>
      </c>
      <c r="B216" s="740">
        <v>1</v>
      </c>
      <c r="C216" s="741" t="s">
        <v>845</v>
      </c>
      <c r="D216" s="740">
        <v>2</v>
      </c>
      <c r="E216" s="741" t="s">
        <v>983</v>
      </c>
      <c r="F216" s="741" t="s">
        <v>1033</v>
      </c>
      <c r="G216" s="741" t="s">
        <v>761</v>
      </c>
      <c r="H216" s="741" t="s">
        <v>768</v>
      </c>
      <c r="I216" s="741" t="s">
        <v>845</v>
      </c>
      <c r="J216" s="333"/>
      <c r="K216" s="742" t="s">
        <v>1044</v>
      </c>
      <c r="L216" s="324"/>
      <c r="M216" s="324"/>
      <c r="N216" s="324"/>
      <c r="O216" s="324">
        <f>+L216+M216-N216</f>
        <v>0</v>
      </c>
      <c r="P216" s="324"/>
      <c r="Q216" s="324"/>
      <c r="R216" s="324"/>
      <c r="S216" s="324"/>
      <c r="T216" s="324"/>
      <c r="U216" s="324"/>
      <c r="V216" s="324"/>
      <c r="W216" s="324"/>
      <c r="X216" s="326"/>
      <c r="Y216" s="326"/>
    </row>
    <row r="217" spans="1:25" s="327" customFormat="1" ht="22.5" customHeight="1" thickTop="1" thickBot="1" x14ac:dyDescent="0.3">
      <c r="A217" s="740">
        <v>1</v>
      </c>
      <c r="B217" s="740">
        <v>1</v>
      </c>
      <c r="C217" s="741" t="s">
        <v>845</v>
      </c>
      <c r="D217" s="740">
        <v>2</v>
      </c>
      <c r="E217" s="741" t="s">
        <v>983</v>
      </c>
      <c r="F217" s="741" t="s">
        <v>1033</v>
      </c>
      <c r="G217" s="741" t="s">
        <v>761</v>
      </c>
      <c r="H217" s="741" t="s">
        <v>768</v>
      </c>
      <c r="I217" s="741" t="s">
        <v>760</v>
      </c>
      <c r="J217" s="333"/>
      <c r="K217" s="742" t="s">
        <v>1045</v>
      </c>
      <c r="L217" s="324"/>
      <c r="M217" s="324"/>
      <c r="N217" s="324"/>
      <c r="O217" s="324">
        <f>+L217+M217-N217</f>
        <v>0</v>
      </c>
      <c r="P217" s="324"/>
      <c r="Q217" s="324"/>
      <c r="R217" s="324"/>
      <c r="S217" s="324"/>
      <c r="T217" s="324"/>
      <c r="U217" s="324"/>
      <c r="V217" s="324"/>
      <c r="W217" s="324"/>
      <c r="X217" s="326"/>
      <c r="Y217" s="326"/>
    </row>
    <row r="218" spans="1:25" s="327" customFormat="1" ht="22.5" customHeight="1" thickTop="1" thickBot="1" x14ac:dyDescent="0.3">
      <c r="A218" s="740">
        <v>1</v>
      </c>
      <c r="B218" s="740">
        <v>1</v>
      </c>
      <c r="C218" s="741" t="s">
        <v>845</v>
      </c>
      <c r="D218" s="740">
        <v>2</v>
      </c>
      <c r="E218" s="741" t="s">
        <v>983</v>
      </c>
      <c r="F218" s="741" t="s">
        <v>1033</v>
      </c>
      <c r="G218" s="741" t="s">
        <v>761</v>
      </c>
      <c r="H218" s="741" t="s">
        <v>768</v>
      </c>
      <c r="I218" s="741" t="s">
        <v>856</v>
      </c>
      <c r="J218" s="333"/>
      <c r="K218" s="742" t="s">
        <v>1046</v>
      </c>
      <c r="L218" s="324"/>
      <c r="M218" s="324"/>
      <c r="N218" s="324"/>
      <c r="O218" s="324">
        <f>+L218+M218-N218</f>
        <v>0</v>
      </c>
      <c r="P218" s="324"/>
      <c r="Q218" s="324"/>
      <c r="R218" s="324"/>
      <c r="S218" s="324"/>
      <c r="T218" s="324"/>
      <c r="U218" s="324"/>
      <c r="V218" s="324"/>
      <c r="W218" s="324"/>
      <c r="X218" s="326"/>
      <c r="Y218" s="326"/>
    </row>
    <row r="219" spans="1:25" s="327" customFormat="1" ht="22.5" customHeight="1" thickTop="1" thickBot="1" x14ac:dyDescent="0.3">
      <c r="A219" s="740">
        <v>1</v>
      </c>
      <c r="B219" s="740">
        <v>1</v>
      </c>
      <c r="C219" s="741" t="s">
        <v>845</v>
      </c>
      <c r="D219" s="740">
        <v>2</v>
      </c>
      <c r="E219" s="741" t="s">
        <v>983</v>
      </c>
      <c r="F219" s="741" t="s">
        <v>1047</v>
      </c>
      <c r="G219" s="741"/>
      <c r="H219" s="741"/>
      <c r="I219" s="741"/>
      <c r="J219" s="333"/>
      <c r="K219" s="742" t="s">
        <v>1048</v>
      </c>
      <c r="L219" s="324">
        <f>SUM(L220:L222)</f>
        <v>0</v>
      </c>
      <c r="M219" s="324">
        <f t="shared" ref="M219:V219" si="75">SUM(M220:M222)</f>
        <v>0</v>
      </c>
      <c r="N219" s="324">
        <f t="shared" si="75"/>
        <v>0</v>
      </c>
      <c r="O219" s="324">
        <f t="shared" si="75"/>
        <v>0</v>
      </c>
      <c r="P219" s="324">
        <f t="shared" si="75"/>
        <v>0</v>
      </c>
      <c r="Q219" s="324">
        <f t="shared" si="75"/>
        <v>0</v>
      </c>
      <c r="R219" s="324">
        <f t="shared" si="75"/>
        <v>0</v>
      </c>
      <c r="S219" s="324">
        <f t="shared" si="75"/>
        <v>0</v>
      </c>
      <c r="T219" s="324">
        <f t="shared" si="75"/>
        <v>0</v>
      </c>
      <c r="U219" s="324">
        <f t="shared" si="75"/>
        <v>0</v>
      </c>
      <c r="V219" s="324">
        <f t="shared" si="75"/>
        <v>0</v>
      </c>
      <c r="W219" s="324"/>
      <c r="X219" s="326"/>
      <c r="Y219" s="326"/>
    </row>
    <row r="220" spans="1:25" s="327" customFormat="1" ht="22.5" customHeight="1" thickTop="1" thickBot="1" x14ac:dyDescent="0.3">
      <c r="A220" s="740">
        <v>1</v>
      </c>
      <c r="B220" s="740">
        <v>1</v>
      </c>
      <c r="C220" s="741" t="s">
        <v>845</v>
      </c>
      <c r="D220" s="740">
        <v>2</v>
      </c>
      <c r="E220" s="741" t="s">
        <v>983</v>
      </c>
      <c r="F220" s="741" t="s">
        <v>1047</v>
      </c>
      <c r="G220" s="741" t="s">
        <v>845</v>
      </c>
      <c r="H220" s="741"/>
      <c r="I220" s="741"/>
      <c r="J220" s="333"/>
      <c r="K220" s="742" t="s">
        <v>1049</v>
      </c>
      <c r="L220" s="324"/>
      <c r="M220" s="324"/>
      <c r="N220" s="324"/>
      <c r="O220" s="324">
        <f>+L220+M220-N220</f>
        <v>0</v>
      </c>
      <c r="P220" s="324"/>
      <c r="Q220" s="324"/>
      <c r="R220" s="324"/>
      <c r="S220" s="324"/>
      <c r="T220" s="324"/>
      <c r="U220" s="324"/>
      <c r="V220" s="324"/>
      <c r="W220" s="324"/>
      <c r="X220" s="326"/>
      <c r="Y220" s="326"/>
    </row>
    <row r="221" spans="1:25" s="327" customFormat="1" ht="22.5" customHeight="1" thickTop="1" thickBot="1" x14ac:dyDescent="0.3">
      <c r="A221" s="740">
        <v>1</v>
      </c>
      <c r="B221" s="740">
        <v>1</v>
      </c>
      <c r="C221" s="741" t="s">
        <v>845</v>
      </c>
      <c r="D221" s="740">
        <v>2</v>
      </c>
      <c r="E221" s="741" t="s">
        <v>983</v>
      </c>
      <c r="F221" s="741" t="s">
        <v>1047</v>
      </c>
      <c r="G221" s="741" t="s">
        <v>760</v>
      </c>
      <c r="H221" s="741"/>
      <c r="I221" s="741"/>
      <c r="J221" s="333"/>
      <c r="K221" s="742" t="s">
        <v>1050</v>
      </c>
      <c r="L221" s="324"/>
      <c r="M221" s="324"/>
      <c r="N221" s="324"/>
      <c r="O221" s="324">
        <f>+L221+M221-N221</f>
        <v>0</v>
      </c>
      <c r="P221" s="324"/>
      <c r="Q221" s="324"/>
      <c r="R221" s="324"/>
      <c r="S221" s="324"/>
      <c r="T221" s="324"/>
      <c r="U221" s="324"/>
      <c r="V221" s="324"/>
      <c r="W221" s="324"/>
      <c r="X221" s="326"/>
      <c r="Y221" s="326"/>
    </row>
    <row r="222" spans="1:25" s="327" customFormat="1" ht="22.5" customHeight="1" thickTop="1" thickBot="1" x14ac:dyDescent="0.3">
      <c r="A222" s="740">
        <v>1</v>
      </c>
      <c r="B222" s="740">
        <v>1</v>
      </c>
      <c r="C222" s="741" t="s">
        <v>845</v>
      </c>
      <c r="D222" s="740">
        <v>2</v>
      </c>
      <c r="E222" s="741" t="s">
        <v>983</v>
      </c>
      <c r="F222" s="741" t="s">
        <v>1047</v>
      </c>
      <c r="G222" s="741" t="s">
        <v>856</v>
      </c>
      <c r="H222" s="741"/>
      <c r="I222" s="741"/>
      <c r="J222" s="333"/>
      <c r="K222" s="742" t="s">
        <v>1051</v>
      </c>
      <c r="L222" s="324"/>
      <c r="M222" s="324"/>
      <c r="N222" s="324"/>
      <c r="O222" s="324">
        <f>+L222+M222-N222</f>
        <v>0</v>
      </c>
      <c r="P222" s="324"/>
      <c r="Q222" s="324"/>
      <c r="R222" s="324"/>
      <c r="S222" s="324"/>
      <c r="T222" s="324"/>
      <c r="U222" s="324"/>
      <c r="V222" s="324"/>
      <c r="W222" s="324"/>
      <c r="X222" s="326"/>
      <c r="Y222" s="326"/>
    </row>
    <row r="223" spans="1:25" s="327" customFormat="1" ht="22.5" customHeight="1" thickTop="1" thickBot="1" x14ac:dyDescent="0.3">
      <c r="A223" s="740">
        <v>1</v>
      </c>
      <c r="B223" s="740">
        <v>1</v>
      </c>
      <c r="C223" s="741" t="s">
        <v>845</v>
      </c>
      <c r="D223" s="740">
        <v>2</v>
      </c>
      <c r="E223" s="741" t="s">
        <v>983</v>
      </c>
      <c r="F223" s="741" t="s">
        <v>1052</v>
      </c>
      <c r="G223" s="741"/>
      <c r="H223" s="741"/>
      <c r="I223" s="741"/>
      <c r="J223" s="741"/>
      <c r="K223" s="742" t="s">
        <v>1053</v>
      </c>
      <c r="L223" s="324">
        <f>SUM(L224:L226)</f>
        <v>0</v>
      </c>
      <c r="M223" s="324">
        <f t="shared" ref="M223:V223" si="76">SUM(M224:M226)</f>
        <v>0</v>
      </c>
      <c r="N223" s="324">
        <f t="shared" si="76"/>
        <v>0</v>
      </c>
      <c r="O223" s="324">
        <f t="shared" si="76"/>
        <v>0</v>
      </c>
      <c r="P223" s="324">
        <f t="shared" si="76"/>
        <v>0</v>
      </c>
      <c r="Q223" s="324">
        <f t="shared" si="76"/>
        <v>0</v>
      </c>
      <c r="R223" s="324">
        <f t="shared" si="76"/>
        <v>0</v>
      </c>
      <c r="S223" s="324">
        <f t="shared" si="76"/>
        <v>0</v>
      </c>
      <c r="T223" s="324">
        <f t="shared" si="76"/>
        <v>0</v>
      </c>
      <c r="U223" s="324">
        <f t="shared" si="76"/>
        <v>0</v>
      </c>
      <c r="V223" s="324">
        <f t="shared" si="76"/>
        <v>0</v>
      </c>
      <c r="W223" s="324"/>
      <c r="X223" s="326"/>
      <c r="Y223" s="326"/>
    </row>
    <row r="224" spans="1:25" s="327" customFormat="1" ht="22.5" customHeight="1" thickTop="1" thickBot="1" x14ac:dyDescent="0.3">
      <c r="A224" s="740">
        <v>1</v>
      </c>
      <c r="B224" s="740">
        <v>1</v>
      </c>
      <c r="C224" s="741" t="s">
        <v>845</v>
      </c>
      <c r="D224" s="740">
        <v>2</v>
      </c>
      <c r="E224" s="741" t="s">
        <v>983</v>
      </c>
      <c r="F224" s="741" t="s">
        <v>1052</v>
      </c>
      <c r="G224" s="741" t="s">
        <v>845</v>
      </c>
      <c r="H224" s="741"/>
      <c r="I224" s="741"/>
      <c r="J224" s="741"/>
      <c r="K224" s="742" t="s">
        <v>1054</v>
      </c>
      <c r="L224" s="324"/>
      <c r="M224" s="324"/>
      <c r="N224" s="324"/>
      <c r="O224" s="324">
        <f>+L224+M224-N224</f>
        <v>0</v>
      </c>
      <c r="P224" s="324"/>
      <c r="Q224" s="324"/>
      <c r="R224" s="324"/>
      <c r="S224" s="324"/>
      <c r="T224" s="324"/>
      <c r="U224" s="324"/>
      <c r="V224" s="324"/>
      <c r="W224" s="324"/>
      <c r="X224" s="326"/>
      <c r="Y224" s="326"/>
    </row>
    <row r="225" spans="1:25" s="327" customFormat="1" ht="22.5" customHeight="1" thickTop="1" thickBot="1" x14ac:dyDescent="0.3">
      <c r="A225" s="740">
        <v>1</v>
      </c>
      <c r="B225" s="740">
        <v>1</v>
      </c>
      <c r="C225" s="741" t="s">
        <v>845</v>
      </c>
      <c r="D225" s="740">
        <v>2</v>
      </c>
      <c r="E225" s="741" t="s">
        <v>983</v>
      </c>
      <c r="F225" s="741" t="s">
        <v>1052</v>
      </c>
      <c r="G225" s="741" t="s">
        <v>760</v>
      </c>
      <c r="H225" s="741"/>
      <c r="I225" s="741"/>
      <c r="J225" s="741"/>
      <c r="K225" s="742" t="s">
        <v>1055</v>
      </c>
      <c r="L225" s="324"/>
      <c r="M225" s="324"/>
      <c r="N225" s="324"/>
      <c r="O225" s="324">
        <f>+L225+M225-N225</f>
        <v>0</v>
      </c>
      <c r="P225" s="324"/>
      <c r="Q225" s="324"/>
      <c r="R225" s="324"/>
      <c r="S225" s="324"/>
      <c r="T225" s="324"/>
      <c r="U225" s="324"/>
      <c r="V225" s="324"/>
      <c r="W225" s="324"/>
      <c r="X225" s="326"/>
      <c r="Y225" s="326"/>
    </row>
    <row r="226" spans="1:25" s="327" customFormat="1" ht="22.5" customHeight="1" thickTop="1" thickBot="1" x14ac:dyDescent="0.3">
      <c r="A226" s="740">
        <v>1</v>
      </c>
      <c r="B226" s="740">
        <v>1</v>
      </c>
      <c r="C226" s="741" t="s">
        <v>845</v>
      </c>
      <c r="D226" s="740">
        <v>2</v>
      </c>
      <c r="E226" s="741" t="s">
        <v>983</v>
      </c>
      <c r="F226" s="741" t="s">
        <v>1052</v>
      </c>
      <c r="G226" s="741" t="s">
        <v>856</v>
      </c>
      <c r="H226" s="741"/>
      <c r="I226" s="741"/>
      <c r="J226" s="741"/>
      <c r="K226" s="742" t="s">
        <v>1056</v>
      </c>
      <c r="L226" s="324"/>
      <c r="M226" s="324"/>
      <c r="N226" s="324"/>
      <c r="O226" s="324">
        <f>+L226+M226-N226</f>
        <v>0</v>
      </c>
      <c r="P226" s="324"/>
      <c r="Q226" s="324"/>
      <c r="R226" s="324"/>
      <c r="S226" s="324"/>
      <c r="T226" s="324"/>
      <c r="U226" s="324"/>
      <c r="V226" s="324"/>
      <c r="W226" s="324"/>
      <c r="X226" s="326"/>
      <c r="Y226" s="326"/>
    </row>
    <row r="227" spans="1:25" s="332" customFormat="1" ht="22.5" customHeight="1" thickTop="1" thickBot="1" x14ac:dyDescent="0.3">
      <c r="A227" s="738">
        <v>1</v>
      </c>
      <c r="B227" s="739" t="s">
        <v>845</v>
      </c>
      <c r="C227" s="739" t="s">
        <v>760</v>
      </c>
      <c r="D227" s="739"/>
      <c r="E227" s="739"/>
      <c r="F227" s="739"/>
      <c r="G227" s="739"/>
      <c r="H227" s="328"/>
      <c r="I227" s="328"/>
      <c r="J227" s="328"/>
      <c r="K227" s="329" t="s">
        <v>1057</v>
      </c>
      <c r="L227" s="324">
        <f>+L228+L287+L308+L345+L363+L378+L396+L402+L502</f>
        <v>8030000000</v>
      </c>
      <c r="M227" s="324">
        <f t="shared" ref="M227:V227" si="77">+M228+M287+M308+M345+M363+M378+M396+M402+M502</f>
        <v>0</v>
      </c>
      <c r="N227" s="324">
        <f t="shared" si="77"/>
        <v>0</v>
      </c>
      <c r="O227" s="324">
        <f>+O228+O287+O308+O345+O363+O378+O396+O402+O502</f>
        <v>8030000000</v>
      </c>
      <c r="P227" s="324">
        <f t="shared" si="77"/>
        <v>0</v>
      </c>
      <c r="Q227" s="324">
        <f t="shared" si="77"/>
        <v>7589219853</v>
      </c>
      <c r="R227" s="324">
        <f t="shared" si="77"/>
        <v>440780147</v>
      </c>
      <c r="S227" s="324">
        <f t="shared" si="77"/>
        <v>0</v>
      </c>
      <c r="T227" s="324">
        <f t="shared" si="77"/>
        <v>8145282753</v>
      </c>
      <c r="U227" s="324">
        <f t="shared" si="77"/>
        <v>7956802610.0799999</v>
      </c>
      <c r="V227" s="324">
        <f t="shared" si="77"/>
        <v>0</v>
      </c>
      <c r="W227" s="330"/>
      <c r="X227" s="331"/>
      <c r="Y227" s="331"/>
    </row>
    <row r="228" spans="1:25" s="327" customFormat="1" ht="22.5" customHeight="1" thickTop="1" thickBot="1" x14ac:dyDescent="0.3">
      <c r="A228" s="740">
        <v>1</v>
      </c>
      <c r="B228" s="740">
        <v>1</v>
      </c>
      <c r="C228" s="741" t="s">
        <v>760</v>
      </c>
      <c r="D228" s="741" t="s">
        <v>761</v>
      </c>
      <c r="E228" s="741"/>
      <c r="F228" s="741"/>
      <c r="G228" s="741"/>
      <c r="H228" s="741"/>
      <c r="I228" s="741"/>
      <c r="J228" s="741"/>
      <c r="K228" s="742" t="s">
        <v>1058</v>
      </c>
      <c r="L228" s="324">
        <f>+L229+L246</f>
        <v>8000000000</v>
      </c>
      <c r="M228" s="324">
        <f t="shared" ref="M228:V228" si="78">+M229+M246</f>
        <v>0</v>
      </c>
      <c r="N228" s="324">
        <f t="shared" si="78"/>
        <v>0</v>
      </c>
      <c r="O228" s="324">
        <f t="shared" si="78"/>
        <v>8000000000</v>
      </c>
      <c r="P228" s="324">
        <f t="shared" si="78"/>
        <v>0</v>
      </c>
      <c r="Q228" s="324">
        <f t="shared" si="78"/>
        <v>7571100535</v>
      </c>
      <c r="R228" s="324">
        <f t="shared" si="78"/>
        <v>428899465</v>
      </c>
      <c r="S228" s="324">
        <f t="shared" si="78"/>
        <v>0</v>
      </c>
      <c r="T228" s="324">
        <f t="shared" si="78"/>
        <v>8000000000</v>
      </c>
      <c r="U228" s="324">
        <f t="shared" si="78"/>
        <v>7811519857.5600004</v>
      </c>
      <c r="V228" s="324">
        <f t="shared" si="78"/>
        <v>0</v>
      </c>
      <c r="W228" s="324"/>
      <c r="X228" s="326"/>
      <c r="Y228" s="326"/>
    </row>
    <row r="229" spans="1:25" s="327" customFormat="1" ht="22.5" customHeight="1" thickTop="1" thickBot="1" x14ac:dyDescent="0.3">
      <c r="A229" s="740">
        <v>1</v>
      </c>
      <c r="B229" s="740">
        <v>1</v>
      </c>
      <c r="C229" s="741" t="s">
        <v>760</v>
      </c>
      <c r="D229" s="741" t="s">
        <v>761</v>
      </c>
      <c r="E229" s="741" t="s">
        <v>761</v>
      </c>
      <c r="F229" s="741"/>
      <c r="G229" s="741"/>
      <c r="H229" s="741"/>
      <c r="I229" s="741"/>
      <c r="J229" s="741"/>
      <c r="K229" s="742" t="s">
        <v>1059</v>
      </c>
      <c r="L229" s="324">
        <f>+L230+L234+L238+L242</f>
        <v>8000000000</v>
      </c>
      <c r="M229" s="324">
        <f t="shared" ref="M229:V229" si="79">+M230+M234+M238+M242</f>
        <v>0</v>
      </c>
      <c r="N229" s="324">
        <f t="shared" si="79"/>
        <v>0</v>
      </c>
      <c r="O229" s="324">
        <f t="shared" si="79"/>
        <v>8000000000</v>
      </c>
      <c r="P229" s="324">
        <f t="shared" si="79"/>
        <v>0</v>
      </c>
      <c r="Q229" s="324">
        <f t="shared" si="79"/>
        <v>7571100535</v>
      </c>
      <c r="R229" s="324">
        <f t="shared" si="79"/>
        <v>428899465</v>
      </c>
      <c r="S229" s="324">
        <f t="shared" si="79"/>
        <v>0</v>
      </c>
      <c r="T229" s="324">
        <f t="shared" si="79"/>
        <v>8000000000</v>
      </c>
      <c r="U229" s="324">
        <f t="shared" si="79"/>
        <v>7811519857.5600004</v>
      </c>
      <c r="V229" s="324">
        <f t="shared" si="79"/>
        <v>0</v>
      </c>
      <c r="W229" s="324"/>
      <c r="X229" s="326"/>
      <c r="Y229" s="326"/>
    </row>
    <row r="230" spans="1:25" s="327" customFormat="1" ht="22.5" customHeight="1" thickTop="1" thickBot="1" x14ac:dyDescent="0.3">
      <c r="A230" s="740">
        <v>1</v>
      </c>
      <c r="B230" s="740">
        <v>1</v>
      </c>
      <c r="C230" s="741" t="s">
        <v>760</v>
      </c>
      <c r="D230" s="741" t="s">
        <v>761</v>
      </c>
      <c r="E230" s="741" t="s">
        <v>761</v>
      </c>
      <c r="F230" s="741" t="s">
        <v>931</v>
      </c>
      <c r="G230" s="741"/>
      <c r="H230" s="741"/>
      <c r="I230" s="741"/>
      <c r="J230" s="741"/>
      <c r="K230" s="742" t="s">
        <v>1060</v>
      </c>
      <c r="L230" s="324">
        <f>SUM(L231:L233)</f>
        <v>8000000000</v>
      </c>
      <c r="M230" s="324">
        <f t="shared" ref="M230:V230" si="80">SUM(M231:M233)</f>
        <v>0</v>
      </c>
      <c r="N230" s="324">
        <f t="shared" si="80"/>
        <v>0</v>
      </c>
      <c r="O230" s="324">
        <f t="shared" si="80"/>
        <v>8000000000</v>
      </c>
      <c r="P230" s="324">
        <f t="shared" si="80"/>
        <v>0</v>
      </c>
      <c r="Q230" s="324">
        <f t="shared" si="80"/>
        <v>7571100535</v>
      </c>
      <c r="R230" s="324">
        <f t="shared" si="80"/>
        <v>428899465</v>
      </c>
      <c r="S230" s="324">
        <f t="shared" si="80"/>
        <v>0</v>
      </c>
      <c r="T230" s="324">
        <f t="shared" si="80"/>
        <v>8000000000</v>
      </c>
      <c r="U230" s="324">
        <f t="shared" si="80"/>
        <v>7811519857.5600004</v>
      </c>
      <c r="V230" s="324">
        <f t="shared" si="80"/>
        <v>0</v>
      </c>
      <c r="W230" s="324"/>
      <c r="X230" s="326"/>
      <c r="Y230" s="326"/>
    </row>
    <row r="231" spans="1:25" s="327" customFormat="1" ht="22.5" customHeight="1" thickTop="1" thickBot="1" x14ac:dyDescent="0.3">
      <c r="A231" s="740">
        <v>1</v>
      </c>
      <c r="B231" s="740">
        <v>1</v>
      </c>
      <c r="C231" s="741" t="s">
        <v>760</v>
      </c>
      <c r="D231" s="741" t="s">
        <v>761</v>
      </c>
      <c r="E231" s="741" t="s">
        <v>761</v>
      </c>
      <c r="F231" s="741" t="s">
        <v>931</v>
      </c>
      <c r="G231" s="741" t="s">
        <v>845</v>
      </c>
      <c r="H231" s="741"/>
      <c r="I231" s="741"/>
      <c r="J231" s="741"/>
      <c r="K231" s="742" t="s">
        <v>1061</v>
      </c>
      <c r="L231" s="324"/>
      <c r="M231" s="324"/>
      <c r="N231" s="324"/>
      <c r="O231" s="324">
        <f>+L231+M231-N231</f>
        <v>0</v>
      </c>
      <c r="P231" s="324"/>
      <c r="Q231" s="324"/>
      <c r="R231" s="324"/>
      <c r="S231" s="324"/>
      <c r="T231" s="324"/>
      <c r="U231" s="324"/>
      <c r="V231" s="324"/>
      <c r="W231" s="324"/>
      <c r="X231" s="326"/>
      <c r="Y231" s="326"/>
    </row>
    <row r="232" spans="1:25" s="327" customFormat="1" ht="22.5" customHeight="1" thickTop="1" thickBot="1" x14ac:dyDescent="0.3">
      <c r="A232" s="740">
        <v>1</v>
      </c>
      <c r="B232" s="740">
        <v>1</v>
      </c>
      <c r="C232" s="741" t="s">
        <v>760</v>
      </c>
      <c r="D232" s="741" t="s">
        <v>761</v>
      </c>
      <c r="E232" s="741" t="s">
        <v>761</v>
      </c>
      <c r="F232" s="741" t="s">
        <v>931</v>
      </c>
      <c r="G232" s="741" t="s">
        <v>760</v>
      </c>
      <c r="H232" s="741"/>
      <c r="I232" s="741"/>
      <c r="J232" s="741"/>
      <c r="K232" s="742" t="s">
        <v>1062</v>
      </c>
      <c r="L232" s="324"/>
      <c r="M232" s="324"/>
      <c r="N232" s="324"/>
      <c r="O232" s="324">
        <f>+L232+M232-N232</f>
        <v>0</v>
      </c>
      <c r="P232" s="324"/>
      <c r="Q232" s="324"/>
      <c r="R232" s="324"/>
      <c r="S232" s="324"/>
      <c r="T232" s="324"/>
      <c r="U232" s="324"/>
      <c r="V232" s="324"/>
      <c r="W232" s="324"/>
      <c r="X232" s="326"/>
      <c r="Y232" s="326"/>
    </row>
    <row r="233" spans="1:25" s="327" customFormat="1" ht="22.5" customHeight="1" thickTop="1" thickBot="1" x14ac:dyDescent="0.3">
      <c r="A233" s="740">
        <v>1</v>
      </c>
      <c r="B233" s="740">
        <v>1</v>
      </c>
      <c r="C233" s="741" t="s">
        <v>760</v>
      </c>
      <c r="D233" s="741" t="s">
        <v>761</v>
      </c>
      <c r="E233" s="741" t="s">
        <v>761</v>
      </c>
      <c r="F233" s="741" t="s">
        <v>931</v>
      </c>
      <c r="G233" s="741" t="s">
        <v>856</v>
      </c>
      <c r="H233" s="741"/>
      <c r="I233" s="741"/>
      <c r="J233" s="741"/>
      <c r="K233" s="742" t="s">
        <v>1063</v>
      </c>
      <c r="L233" s="324">
        <v>8000000000</v>
      </c>
      <c r="M233" s="324"/>
      <c r="N233" s="324"/>
      <c r="O233" s="324">
        <f>+L233+M233-N233</f>
        <v>8000000000</v>
      </c>
      <c r="P233" s="324">
        <v>0</v>
      </c>
      <c r="Q233" s="324">
        <v>7571100535</v>
      </c>
      <c r="R233" s="324">
        <v>428899465</v>
      </c>
      <c r="S233" s="324">
        <v>0</v>
      </c>
      <c r="T233" s="324">
        <v>8000000000</v>
      </c>
      <c r="U233" s="324">
        <v>7811519857.5600004</v>
      </c>
      <c r="V233" s="324"/>
      <c r="W233" s="324"/>
      <c r="X233" s="326"/>
      <c r="Y233" s="326"/>
    </row>
    <row r="234" spans="1:25" s="327" customFormat="1" ht="22.5" customHeight="1" thickTop="1" thickBot="1" x14ac:dyDescent="0.3">
      <c r="A234" s="740">
        <v>1</v>
      </c>
      <c r="B234" s="740">
        <v>1</v>
      </c>
      <c r="C234" s="741" t="s">
        <v>760</v>
      </c>
      <c r="D234" s="741" t="s">
        <v>761</v>
      </c>
      <c r="E234" s="741" t="s">
        <v>761</v>
      </c>
      <c r="F234" s="741" t="s">
        <v>955</v>
      </c>
      <c r="G234" s="741"/>
      <c r="H234" s="741"/>
      <c r="I234" s="741"/>
      <c r="J234" s="741"/>
      <c r="K234" s="742" t="s">
        <v>1064</v>
      </c>
      <c r="L234" s="324">
        <f>SUM(L235:L237)</f>
        <v>0</v>
      </c>
      <c r="M234" s="324">
        <f t="shared" ref="M234:V234" si="81">SUM(M235:M237)</f>
        <v>0</v>
      </c>
      <c r="N234" s="324">
        <f t="shared" si="81"/>
        <v>0</v>
      </c>
      <c r="O234" s="324">
        <f t="shared" si="81"/>
        <v>0</v>
      </c>
      <c r="P234" s="324">
        <f t="shared" si="81"/>
        <v>0</v>
      </c>
      <c r="Q234" s="324">
        <f t="shared" si="81"/>
        <v>0</v>
      </c>
      <c r="R234" s="324">
        <f t="shared" si="81"/>
        <v>0</v>
      </c>
      <c r="S234" s="324">
        <f t="shared" si="81"/>
        <v>0</v>
      </c>
      <c r="T234" s="324">
        <f t="shared" si="81"/>
        <v>0</v>
      </c>
      <c r="U234" s="324">
        <f t="shared" si="81"/>
        <v>0</v>
      </c>
      <c r="V234" s="324">
        <f t="shared" si="81"/>
        <v>0</v>
      </c>
      <c r="W234" s="324"/>
      <c r="X234" s="326"/>
      <c r="Y234" s="326"/>
    </row>
    <row r="235" spans="1:25" s="327" customFormat="1" ht="22.5" customHeight="1" thickTop="1" thickBot="1" x14ac:dyDescent="0.3">
      <c r="A235" s="740">
        <v>1</v>
      </c>
      <c r="B235" s="740">
        <v>1</v>
      </c>
      <c r="C235" s="741" t="s">
        <v>760</v>
      </c>
      <c r="D235" s="741" t="s">
        <v>761</v>
      </c>
      <c r="E235" s="741" t="s">
        <v>761</v>
      </c>
      <c r="F235" s="741" t="s">
        <v>955</v>
      </c>
      <c r="G235" s="741" t="s">
        <v>845</v>
      </c>
      <c r="H235" s="741"/>
      <c r="I235" s="741"/>
      <c r="J235" s="741"/>
      <c r="K235" s="742" t="s">
        <v>1065</v>
      </c>
      <c r="L235" s="324"/>
      <c r="M235" s="324"/>
      <c r="N235" s="324"/>
      <c r="O235" s="324">
        <f>+L235+M235-N235</f>
        <v>0</v>
      </c>
      <c r="P235" s="324"/>
      <c r="Q235" s="324"/>
      <c r="R235" s="324"/>
      <c r="S235" s="324"/>
      <c r="T235" s="324"/>
      <c r="U235" s="324"/>
      <c r="V235" s="324"/>
      <c r="W235" s="324"/>
      <c r="X235" s="326"/>
      <c r="Y235" s="326"/>
    </row>
    <row r="236" spans="1:25" s="327" customFormat="1" ht="22.5" customHeight="1" thickTop="1" thickBot="1" x14ac:dyDescent="0.3">
      <c r="A236" s="740">
        <v>1</v>
      </c>
      <c r="B236" s="740">
        <v>1</v>
      </c>
      <c r="C236" s="741" t="s">
        <v>760</v>
      </c>
      <c r="D236" s="741" t="s">
        <v>761</v>
      </c>
      <c r="E236" s="741" t="s">
        <v>761</v>
      </c>
      <c r="F236" s="741" t="s">
        <v>955</v>
      </c>
      <c r="G236" s="741" t="s">
        <v>760</v>
      </c>
      <c r="H236" s="741"/>
      <c r="I236" s="741"/>
      <c r="J236" s="741"/>
      <c r="K236" s="742" t="s">
        <v>1066</v>
      </c>
      <c r="L236" s="324"/>
      <c r="M236" s="324"/>
      <c r="N236" s="324"/>
      <c r="O236" s="324">
        <f>+L236+M236-N236</f>
        <v>0</v>
      </c>
      <c r="P236" s="324"/>
      <c r="Q236" s="324"/>
      <c r="R236" s="324"/>
      <c r="S236" s="324"/>
      <c r="T236" s="324"/>
      <c r="U236" s="324"/>
      <c r="V236" s="324"/>
      <c r="W236" s="324"/>
      <c r="X236" s="326"/>
      <c r="Y236" s="326"/>
    </row>
    <row r="237" spans="1:25" s="327" customFormat="1" ht="22.5" customHeight="1" thickTop="1" thickBot="1" x14ac:dyDescent="0.3">
      <c r="A237" s="740">
        <v>1</v>
      </c>
      <c r="B237" s="740">
        <v>1</v>
      </c>
      <c r="C237" s="741" t="s">
        <v>760</v>
      </c>
      <c r="D237" s="741" t="s">
        <v>761</v>
      </c>
      <c r="E237" s="741" t="s">
        <v>761</v>
      </c>
      <c r="F237" s="741" t="s">
        <v>955</v>
      </c>
      <c r="G237" s="741" t="s">
        <v>856</v>
      </c>
      <c r="H237" s="741"/>
      <c r="I237" s="741"/>
      <c r="J237" s="741"/>
      <c r="K237" s="742" t="s">
        <v>1067</v>
      </c>
      <c r="L237" s="324"/>
      <c r="M237" s="324"/>
      <c r="N237" s="324"/>
      <c r="O237" s="324">
        <f>+L237+M237-N237</f>
        <v>0</v>
      </c>
      <c r="P237" s="324"/>
      <c r="Q237" s="324"/>
      <c r="R237" s="324"/>
      <c r="S237" s="324"/>
      <c r="T237" s="324"/>
      <c r="U237" s="324"/>
      <c r="V237" s="324"/>
      <c r="W237" s="324"/>
      <c r="X237" s="326"/>
      <c r="Y237" s="326"/>
    </row>
    <row r="238" spans="1:25" s="327" customFormat="1" ht="22.5" customHeight="1" thickTop="1" thickBot="1" x14ac:dyDescent="0.3">
      <c r="A238" s="740">
        <v>1</v>
      </c>
      <c r="B238" s="740">
        <v>1</v>
      </c>
      <c r="C238" s="741" t="s">
        <v>760</v>
      </c>
      <c r="D238" s="741" t="s">
        <v>761</v>
      </c>
      <c r="E238" s="741" t="s">
        <v>761</v>
      </c>
      <c r="F238" s="741" t="s">
        <v>1013</v>
      </c>
      <c r="G238" s="741"/>
      <c r="H238" s="741"/>
      <c r="I238" s="741"/>
      <c r="J238" s="741"/>
      <c r="K238" s="742" t="s">
        <v>1068</v>
      </c>
      <c r="L238" s="324">
        <f>SUM(L239:L241)</f>
        <v>0</v>
      </c>
      <c r="M238" s="324">
        <f t="shared" ref="M238:V238" si="82">SUM(M239:M241)</f>
        <v>0</v>
      </c>
      <c r="N238" s="324">
        <f t="shared" si="82"/>
        <v>0</v>
      </c>
      <c r="O238" s="324">
        <f t="shared" si="82"/>
        <v>0</v>
      </c>
      <c r="P238" s="324">
        <f t="shared" si="82"/>
        <v>0</v>
      </c>
      <c r="Q238" s="324">
        <f t="shared" si="82"/>
        <v>0</v>
      </c>
      <c r="R238" s="324">
        <f t="shared" si="82"/>
        <v>0</v>
      </c>
      <c r="S238" s="324">
        <f t="shared" si="82"/>
        <v>0</v>
      </c>
      <c r="T238" s="324">
        <f t="shared" si="82"/>
        <v>0</v>
      </c>
      <c r="U238" s="324">
        <f t="shared" si="82"/>
        <v>0</v>
      </c>
      <c r="V238" s="324">
        <f t="shared" si="82"/>
        <v>0</v>
      </c>
      <c r="W238" s="324"/>
      <c r="X238" s="326"/>
      <c r="Y238" s="326"/>
    </row>
    <row r="239" spans="1:25" s="327" customFormat="1" ht="22.5" customHeight="1" thickTop="1" thickBot="1" x14ac:dyDescent="0.3">
      <c r="A239" s="740">
        <v>1</v>
      </c>
      <c r="B239" s="740">
        <v>1</v>
      </c>
      <c r="C239" s="741" t="s">
        <v>760</v>
      </c>
      <c r="D239" s="741" t="s">
        <v>761</v>
      </c>
      <c r="E239" s="741" t="s">
        <v>761</v>
      </c>
      <c r="F239" s="741" t="s">
        <v>1013</v>
      </c>
      <c r="G239" s="741" t="s">
        <v>845</v>
      </c>
      <c r="H239" s="741"/>
      <c r="I239" s="741"/>
      <c r="J239" s="741"/>
      <c r="K239" s="742" t="s">
        <v>1069</v>
      </c>
      <c r="L239" s="324"/>
      <c r="M239" s="324"/>
      <c r="N239" s="324"/>
      <c r="O239" s="324">
        <f>+L239+M239-N239</f>
        <v>0</v>
      </c>
      <c r="P239" s="324"/>
      <c r="Q239" s="324"/>
      <c r="R239" s="324"/>
      <c r="S239" s="324"/>
      <c r="T239" s="324"/>
      <c r="U239" s="324"/>
      <c r="V239" s="324"/>
      <c r="W239" s="324"/>
      <c r="X239" s="326"/>
      <c r="Y239" s="326"/>
    </row>
    <row r="240" spans="1:25" s="327" customFormat="1" ht="22.5" customHeight="1" thickTop="1" thickBot="1" x14ac:dyDescent="0.3">
      <c r="A240" s="740">
        <v>1</v>
      </c>
      <c r="B240" s="740">
        <v>1</v>
      </c>
      <c r="C240" s="741" t="s">
        <v>760</v>
      </c>
      <c r="D240" s="741" t="s">
        <v>761</v>
      </c>
      <c r="E240" s="741" t="s">
        <v>761</v>
      </c>
      <c r="F240" s="741" t="s">
        <v>1013</v>
      </c>
      <c r="G240" s="741" t="s">
        <v>760</v>
      </c>
      <c r="H240" s="741"/>
      <c r="I240" s="741"/>
      <c r="J240" s="741"/>
      <c r="K240" s="742" t="s">
        <v>1070</v>
      </c>
      <c r="L240" s="324"/>
      <c r="M240" s="324"/>
      <c r="N240" s="324"/>
      <c r="O240" s="324">
        <f>+L240+M240-N240</f>
        <v>0</v>
      </c>
      <c r="P240" s="324"/>
      <c r="Q240" s="324"/>
      <c r="R240" s="324"/>
      <c r="S240" s="324"/>
      <c r="T240" s="324"/>
      <c r="U240" s="324"/>
      <c r="V240" s="324"/>
      <c r="W240" s="324"/>
      <c r="X240" s="326"/>
      <c r="Y240" s="326"/>
    </row>
    <row r="241" spans="1:25" s="327" customFormat="1" ht="22.5" customHeight="1" thickTop="1" thickBot="1" x14ac:dyDescent="0.3">
      <c r="A241" s="740">
        <v>1</v>
      </c>
      <c r="B241" s="740">
        <v>1</v>
      </c>
      <c r="C241" s="741" t="s">
        <v>760</v>
      </c>
      <c r="D241" s="741" t="s">
        <v>761</v>
      </c>
      <c r="E241" s="741" t="s">
        <v>761</v>
      </c>
      <c r="F241" s="741" t="s">
        <v>1013</v>
      </c>
      <c r="G241" s="741" t="s">
        <v>856</v>
      </c>
      <c r="H241" s="741"/>
      <c r="I241" s="741"/>
      <c r="J241" s="741"/>
      <c r="K241" s="742" t="s">
        <v>1071</v>
      </c>
      <c r="L241" s="324"/>
      <c r="M241" s="324"/>
      <c r="N241" s="324"/>
      <c r="O241" s="324">
        <f>+L241+M241-N241</f>
        <v>0</v>
      </c>
      <c r="P241" s="324"/>
      <c r="Q241" s="324"/>
      <c r="R241" s="324"/>
      <c r="S241" s="324"/>
      <c r="T241" s="324"/>
      <c r="U241" s="324"/>
      <c r="V241" s="324"/>
      <c r="W241" s="324"/>
      <c r="X241" s="326"/>
      <c r="Y241" s="326"/>
    </row>
    <row r="242" spans="1:25" s="327" customFormat="1" ht="22.5" customHeight="1" thickTop="1" thickBot="1" x14ac:dyDescent="0.3">
      <c r="A242" s="740">
        <v>1</v>
      </c>
      <c r="B242" s="740">
        <v>1</v>
      </c>
      <c r="C242" s="741" t="s">
        <v>760</v>
      </c>
      <c r="D242" s="741" t="s">
        <v>761</v>
      </c>
      <c r="E242" s="741" t="s">
        <v>761</v>
      </c>
      <c r="F242" s="741" t="s">
        <v>1072</v>
      </c>
      <c r="G242" s="741"/>
      <c r="H242" s="741"/>
      <c r="I242" s="741"/>
      <c r="J242" s="741"/>
      <c r="K242" s="742" t="s">
        <v>1073</v>
      </c>
      <c r="L242" s="324">
        <f>SUM(L243:L245)</f>
        <v>0</v>
      </c>
      <c r="M242" s="324">
        <f t="shared" ref="M242:V242" si="83">SUM(M243:M245)</f>
        <v>0</v>
      </c>
      <c r="N242" s="324">
        <f t="shared" si="83"/>
        <v>0</v>
      </c>
      <c r="O242" s="324">
        <f t="shared" si="83"/>
        <v>0</v>
      </c>
      <c r="P242" s="324">
        <f t="shared" si="83"/>
        <v>0</v>
      </c>
      <c r="Q242" s="324">
        <f t="shared" si="83"/>
        <v>0</v>
      </c>
      <c r="R242" s="324">
        <f t="shared" si="83"/>
        <v>0</v>
      </c>
      <c r="S242" s="324">
        <f t="shared" si="83"/>
        <v>0</v>
      </c>
      <c r="T242" s="324">
        <f t="shared" si="83"/>
        <v>0</v>
      </c>
      <c r="U242" s="324">
        <f t="shared" si="83"/>
        <v>0</v>
      </c>
      <c r="V242" s="324">
        <f t="shared" si="83"/>
        <v>0</v>
      </c>
      <c r="W242" s="324"/>
      <c r="X242" s="326"/>
      <c r="Y242" s="326"/>
    </row>
    <row r="243" spans="1:25" s="327" customFormat="1" ht="22.5" customHeight="1" thickTop="1" thickBot="1" x14ac:dyDescent="0.3">
      <c r="A243" s="740">
        <v>1</v>
      </c>
      <c r="B243" s="740">
        <v>1</v>
      </c>
      <c r="C243" s="741" t="s">
        <v>760</v>
      </c>
      <c r="D243" s="741" t="s">
        <v>761</v>
      </c>
      <c r="E243" s="741" t="s">
        <v>761</v>
      </c>
      <c r="F243" s="741" t="s">
        <v>1072</v>
      </c>
      <c r="G243" s="741" t="s">
        <v>845</v>
      </c>
      <c r="H243" s="741"/>
      <c r="I243" s="741"/>
      <c r="J243" s="741"/>
      <c r="K243" s="742" t="s">
        <v>1074</v>
      </c>
      <c r="L243" s="324"/>
      <c r="M243" s="324"/>
      <c r="N243" s="324"/>
      <c r="O243" s="324">
        <f>+L243+M243-N243</f>
        <v>0</v>
      </c>
      <c r="P243" s="324"/>
      <c r="Q243" s="324"/>
      <c r="R243" s="324"/>
      <c r="S243" s="324"/>
      <c r="T243" s="324"/>
      <c r="U243" s="324"/>
      <c r="V243" s="324"/>
      <c r="W243" s="324"/>
      <c r="X243" s="326"/>
      <c r="Y243" s="326"/>
    </row>
    <row r="244" spans="1:25" s="327" customFormat="1" ht="22.5" customHeight="1" thickTop="1" thickBot="1" x14ac:dyDescent="0.3">
      <c r="A244" s="740">
        <v>1</v>
      </c>
      <c r="B244" s="740">
        <v>1</v>
      </c>
      <c r="C244" s="741" t="s">
        <v>760</v>
      </c>
      <c r="D244" s="741" t="s">
        <v>761</v>
      </c>
      <c r="E244" s="741" t="s">
        <v>761</v>
      </c>
      <c r="F244" s="741" t="s">
        <v>1072</v>
      </c>
      <c r="G244" s="741" t="s">
        <v>760</v>
      </c>
      <c r="H244" s="741"/>
      <c r="I244" s="741"/>
      <c r="J244" s="741"/>
      <c r="K244" s="742" t="s">
        <v>1075</v>
      </c>
      <c r="L244" s="324"/>
      <c r="M244" s="324"/>
      <c r="N244" s="324"/>
      <c r="O244" s="324">
        <f>+L244+M244-N244</f>
        <v>0</v>
      </c>
      <c r="P244" s="324"/>
      <c r="Q244" s="324"/>
      <c r="R244" s="324"/>
      <c r="S244" s="324"/>
      <c r="T244" s="324"/>
      <c r="U244" s="324"/>
      <c r="V244" s="324"/>
      <c r="W244" s="324"/>
      <c r="X244" s="326"/>
      <c r="Y244" s="326"/>
    </row>
    <row r="245" spans="1:25" s="327" customFormat="1" ht="22.5" customHeight="1" thickTop="1" thickBot="1" x14ac:dyDescent="0.3">
      <c r="A245" s="740">
        <v>1</v>
      </c>
      <c r="B245" s="740">
        <v>1</v>
      </c>
      <c r="C245" s="741" t="s">
        <v>760</v>
      </c>
      <c r="D245" s="741" t="s">
        <v>761</v>
      </c>
      <c r="E245" s="741" t="s">
        <v>761</v>
      </c>
      <c r="F245" s="741" t="s">
        <v>1072</v>
      </c>
      <c r="G245" s="741" t="s">
        <v>856</v>
      </c>
      <c r="H245" s="741"/>
      <c r="I245" s="741"/>
      <c r="J245" s="741"/>
      <c r="K245" s="742" t="s">
        <v>1076</v>
      </c>
      <c r="L245" s="324"/>
      <c r="M245" s="324"/>
      <c r="N245" s="324"/>
      <c r="O245" s="324">
        <f>+L245+M245-N245</f>
        <v>0</v>
      </c>
      <c r="P245" s="324"/>
      <c r="Q245" s="324"/>
      <c r="R245" s="324"/>
      <c r="S245" s="324"/>
      <c r="T245" s="324"/>
      <c r="U245" s="324"/>
      <c r="V245" s="324"/>
      <c r="W245" s="324"/>
      <c r="X245" s="326"/>
      <c r="Y245" s="326"/>
    </row>
    <row r="246" spans="1:25" s="327" customFormat="1" ht="22.5" customHeight="1" thickTop="1" thickBot="1" x14ac:dyDescent="0.3">
      <c r="A246" s="740">
        <v>1</v>
      </c>
      <c r="B246" s="740">
        <v>1</v>
      </c>
      <c r="C246" s="741" t="s">
        <v>760</v>
      </c>
      <c r="D246" s="741" t="s">
        <v>761</v>
      </c>
      <c r="E246" s="741" t="s">
        <v>764</v>
      </c>
      <c r="F246" s="741"/>
      <c r="G246" s="741"/>
      <c r="H246" s="741"/>
      <c r="I246" s="741"/>
      <c r="J246" s="741"/>
      <c r="K246" s="742" t="s">
        <v>1077</v>
      </c>
      <c r="L246" s="324">
        <f>+L247+L265+L278</f>
        <v>0</v>
      </c>
      <c r="M246" s="324">
        <f t="shared" ref="M246:V246" si="84">+M247+M265+M278</f>
        <v>0</v>
      </c>
      <c r="N246" s="324">
        <f t="shared" si="84"/>
        <v>0</v>
      </c>
      <c r="O246" s="324">
        <f t="shared" si="84"/>
        <v>0</v>
      </c>
      <c r="P246" s="324">
        <f t="shared" si="84"/>
        <v>0</v>
      </c>
      <c r="Q246" s="324">
        <f t="shared" si="84"/>
        <v>0</v>
      </c>
      <c r="R246" s="324">
        <f t="shared" si="84"/>
        <v>0</v>
      </c>
      <c r="S246" s="324">
        <f t="shared" si="84"/>
        <v>0</v>
      </c>
      <c r="T246" s="324">
        <f t="shared" si="84"/>
        <v>0</v>
      </c>
      <c r="U246" s="324">
        <f t="shared" si="84"/>
        <v>0</v>
      </c>
      <c r="V246" s="324">
        <f t="shared" si="84"/>
        <v>0</v>
      </c>
      <c r="W246" s="324"/>
      <c r="X246" s="326"/>
      <c r="Y246" s="326"/>
    </row>
    <row r="247" spans="1:25" s="327" customFormat="1" ht="22.5" customHeight="1" thickTop="1" thickBot="1" x14ac:dyDescent="0.3">
      <c r="A247" s="740">
        <v>1</v>
      </c>
      <c r="B247" s="740">
        <v>1</v>
      </c>
      <c r="C247" s="741" t="s">
        <v>760</v>
      </c>
      <c r="D247" s="741" t="s">
        <v>761</v>
      </c>
      <c r="E247" s="741" t="s">
        <v>764</v>
      </c>
      <c r="F247" s="741" t="s">
        <v>931</v>
      </c>
      <c r="G247" s="741"/>
      <c r="H247" s="741"/>
      <c r="I247" s="741"/>
      <c r="J247" s="741"/>
      <c r="K247" s="742" t="s">
        <v>1078</v>
      </c>
      <c r="L247" s="324">
        <f>+L248+L252+L256</f>
        <v>0</v>
      </c>
      <c r="M247" s="324">
        <f t="shared" ref="M247:V247" si="85">+M248+M252+M256</f>
        <v>0</v>
      </c>
      <c r="N247" s="324">
        <f t="shared" si="85"/>
        <v>0</v>
      </c>
      <c r="O247" s="324">
        <f t="shared" si="85"/>
        <v>0</v>
      </c>
      <c r="P247" s="324">
        <f t="shared" si="85"/>
        <v>0</v>
      </c>
      <c r="Q247" s="324">
        <f t="shared" si="85"/>
        <v>0</v>
      </c>
      <c r="R247" s="324">
        <f t="shared" si="85"/>
        <v>0</v>
      </c>
      <c r="S247" s="324">
        <f t="shared" si="85"/>
        <v>0</v>
      </c>
      <c r="T247" s="324">
        <f t="shared" si="85"/>
        <v>0</v>
      </c>
      <c r="U247" s="324">
        <f t="shared" si="85"/>
        <v>0</v>
      </c>
      <c r="V247" s="324">
        <f t="shared" si="85"/>
        <v>0</v>
      </c>
      <c r="W247" s="324"/>
      <c r="X247" s="326"/>
      <c r="Y247" s="326"/>
    </row>
    <row r="248" spans="1:25" s="327" customFormat="1" ht="22.5" customHeight="1" thickTop="1" thickBot="1" x14ac:dyDescent="0.3">
      <c r="A248" s="740">
        <v>1</v>
      </c>
      <c r="B248" s="740">
        <v>1</v>
      </c>
      <c r="C248" s="741" t="s">
        <v>760</v>
      </c>
      <c r="D248" s="741" t="s">
        <v>761</v>
      </c>
      <c r="E248" s="741" t="s">
        <v>764</v>
      </c>
      <c r="F248" s="741" t="s">
        <v>931</v>
      </c>
      <c r="G248" s="741" t="s">
        <v>761</v>
      </c>
      <c r="H248" s="741"/>
      <c r="I248" s="741"/>
      <c r="J248" s="741"/>
      <c r="K248" s="742" t="s">
        <v>1079</v>
      </c>
      <c r="L248" s="324">
        <f>SUM(L249:L251)</f>
        <v>0</v>
      </c>
      <c r="M248" s="324">
        <f t="shared" ref="M248:V248" si="86">SUM(M249:M251)</f>
        <v>0</v>
      </c>
      <c r="N248" s="324">
        <f t="shared" si="86"/>
        <v>0</v>
      </c>
      <c r="O248" s="324">
        <f t="shared" si="86"/>
        <v>0</v>
      </c>
      <c r="P248" s="324">
        <f t="shared" si="86"/>
        <v>0</v>
      </c>
      <c r="Q248" s="324">
        <f t="shared" si="86"/>
        <v>0</v>
      </c>
      <c r="R248" s="324">
        <f t="shared" si="86"/>
        <v>0</v>
      </c>
      <c r="S248" s="324">
        <f t="shared" si="86"/>
        <v>0</v>
      </c>
      <c r="T248" s="324">
        <f t="shared" si="86"/>
        <v>0</v>
      </c>
      <c r="U248" s="324">
        <f t="shared" si="86"/>
        <v>0</v>
      </c>
      <c r="V248" s="324">
        <f t="shared" si="86"/>
        <v>0</v>
      </c>
      <c r="W248" s="324"/>
      <c r="X248" s="326"/>
      <c r="Y248" s="326"/>
    </row>
    <row r="249" spans="1:25" s="327" customFormat="1" ht="22.5" customHeight="1" thickTop="1" thickBot="1" x14ac:dyDescent="0.3">
      <c r="A249" s="740">
        <v>1</v>
      </c>
      <c r="B249" s="740">
        <v>1</v>
      </c>
      <c r="C249" s="741" t="s">
        <v>760</v>
      </c>
      <c r="D249" s="741" t="s">
        <v>761</v>
      </c>
      <c r="E249" s="741" t="s">
        <v>764</v>
      </c>
      <c r="F249" s="741" t="s">
        <v>931</v>
      </c>
      <c r="G249" s="741" t="s">
        <v>761</v>
      </c>
      <c r="H249" s="741" t="s">
        <v>845</v>
      </c>
      <c r="I249" s="741"/>
      <c r="J249" s="741"/>
      <c r="K249" s="742" t="s">
        <v>1080</v>
      </c>
      <c r="L249" s="324"/>
      <c r="M249" s="324"/>
      <c r="N249" s="324"/>
      <c r="O249" s="324">
        <f>+L249+M249-N249</f>
        <v>0</v>
      </c>
      <c r="P249" s="324"/>
      <c r="Q249" s="324"/>
      <c r="R249" s="324"/>
      <c r="S249" s="324"/>
      <c r="T249" s="324"/>
      <c r="U249" s="324"/>
      <c r="V249" s="324"/>
      <c r="W249" s="324"/>
      <c r="X249" s="326"/>
      <c r="Y249" s="326"/>
    </row>
    <row r="250" spans="1:25" s="327" customFormat="1" ht="22.5" customHeight="1" thickTop="1" thickBot="1" x14ac:dyDescent="0.3">
      <c r="A250" s="740">
        <v>1</v>
      </c>
      <c r="B250" s="740">
        <v>1</v>
      </c>
      <c r="C250" s="741" t="s">
        <v>760</v>
      </c>
      <c r="D250" s="741" t="s">
        <v>761</v>
      </c>
      <c r="E250" s="741" t="s">
        <v>764</v>
      </c>
      <c r="F250" s="741" t="s">
        <v>931</v>
      </c>
      <c r="G250" s="741" t="s">
        <v>761</v>
      </c>
      <c r="H250" s="741" t="s">
        <v>760</v>
      </c>
      <c r="I250" s="741"/>
      <c r="J250" s="741"/>
      <c r="K250" s="742" t="s">
        <v>1081</v>
      </c>
      <c r="L250" s="324"/>
      <c r="M250" s="324"/>
      <c r="N250" s="324"/>
      <c r="O250" s="324">
        <f>+L250+M250-N250</f>
        <v>0</v>
      </c>
      <c r="P250" s="324"/>
      <c r="Q250" s="324"/>
      <c r="R250" s="324"/>
      <c r="S250" s="324"/>
      <c r="T250" s="324"/>
      <c r="U250" s="324"/>
      <c r="V250" s="324"/>
      <c r="W250" s="324"/>
      <c r="X250" s="326"/>
      <c r="Y250" s="326"/>
    </row>
    <row r="251" spans="1:25" s="327" customFormat="1" ht="22.5" customHeight="1" thickTop="1" thickBot="1" x14ac:dyDescent="0.3">
      <c r="A251" s="740">
        <v>1</v>
      </c>
      <c r="B251" s="740">
        <v>1</v>
      </c>
      <c r="C251" s="741" t="s">
        <v>760</v>
      </c>
      <c r="D251" s="741" t="s">
        <v>761</v>
      </c>
      <c r="E251" s="741" t="s">
        <v>764</v>
      </c>
      <c r="F251" s="741" t="s">
        <v>931</v>
      </c>
      <c r="G251" s="741" t="s">
        <v>761</v>
      </c>
      <c r="H251" s="741" t="s">
        <v>856</v>
      </c>
      <c r="I251" s="741"/>
      <c r="J251" s="741"/>
      <c r="K251" s="742" t="s">
        <v>1082</v>
      </c>
      <c r="L251" s="324"/>
      <c r="M251" s="324"/>
      <c r="N251" s="324"/>
      <c r="O251" s="324">
        <f>+L251+M251-N251</f>
        <v>0</v>
      </c>
      <c r="P251" s="324"/>
      <c r="Q251" s="324"/>
      <c r="R251" s="324"/>
      <c r="S251" s="324"/>
      <c r="T251" s="324"/>
      <c r="U251" s="324"/>
      <c r="V251" s="324"/>
      <c r="W251" s="324"/>
      <c r="X251" s="326"/>
      <c r="Y251" s="326"/>
    </row>
    <row r="252" spans="1:25" s="327" customFormat="1" ht="22.5" customHeight="1" thickTop="1" thickBot="1" x14ac:dyDescent="0.3">
      <c r="A252" s="740">
        <v>1</v>
      </c>
      <c r="B252" s="740">
        <v>1</v>
      </c>
      <c r="C252" s="741" t="s">
        <v>760</v>
      </c>
      <c r="D252" s="741" t="s">
        <v>761</v>
      </c>
      <c r="E252" s="741" t="s">
        <v>764</v>
      </c>
      <c r="F252" s="741" t="s">
        <v>931</v>
      </c>
      <c r="G252" s="741" t="s">
        <v>764</v>
      </c>
      <c r="H252" s="741"/>
      <c r="I252" s="741"/>
      <c r="J252" s="741"/>
      <c r="K252" s="742" t="s">
        <v>1083</v>
      </c>
      <c r="L252" s="324">
        <f>SUM(L253:L255)</f>
        <v>0</v>
      </c>
      <c r="M252" s="324">
        <f t="shared" ref="M252:V252" si="87">SUM(M253:M255)</f>
        <v>0</v>
      </c>
      <c r="N252" s="324">
        <f t="shared" si="87"/>
        <v>0</v>
      </c>
      <c r="O252" s="324">
        <f t="shared" si="87"/>
        <v>0</v>
      </c>
      <c r="P252" s="324">
        <f t="shared" si="87"/>
        <v>0</v>
      </c>
      <c r="Q252" s="324">
        <f t="shared" si="87"/>
        <v>0</v>
      </c>
      <c r="R252" s="324">
        <f t="shared" si="87"/>
        <v>0</v>
      </c>
      <c r="S252" s="324">
        <f t="shared" si="87"/>
        <v>0</v>
      </c>
      <c r="T252" s="324">
        <f t="shared" si="87"/>
        <v>0</v>
      </c>
      <c r="U252" s="324">
        <f t="shared" si="87"/>
        <v>0</v>
      </c>
      <c r="V252" s="324">
        <f t="shared" si="87"/>
        <v>0</v>
      </c>
      <c r="W252" s="324"/>
      <c r="X252" s="326"/>
      <c r="Y252" s="326"/>
    </row>
    <row r="253" spans="1:25" s="327" customFormat="1" ht="22.5" customHeight="1" thickTop="1" thickBot="1" x14ac:dyDescent="0.3">
      <c r="A253" s="740">
        <v>1</v>
      </c>
      <c r="B253" s="740">
        <v>1</v>
      </c>
      <c r="C253" s="741" t="s">
        <v>760</v>
      </c>
      <c r="D253" s="741" t="s">
        <v>761</v>
      </c>
      <c r="E253" s="741" t="s">
        <v>764</v>
      </c>
      <c r="F253" s="741" t="s">
        <v>931</v>
      </c>
      <c r="G253" s="741" t="s">
        <v>764</v>
      </c>
      <c r="H253" s="741" t="s">
        <v>845</v>
      </c>
      <c r="I253" s="741"/>
      <c r="J253" s="741"/>
      <c r="K253" s="742" t="s">
        <v>1084</v>
      </c>
      <c r="L253" s="324"/>
      <c r="M253" s="324"/>
      <c r="N253" s="324"/>
      <c r="O253" s="324">
        <f>+L253+M253-N253</f>
        <v>0</v>
      </c>
      <c r="P253" s="324"/>
      <c r="Q253" s="324"/>
      <c r="R253" s="324"/>
      <c r="S253" s="324"/>
      <c r="T253" s="324"/>
      <c r="U253" s="324"/>
      <c r="V253" s="324"/>
      <c r="W253" s="324"/>
      <c r="X253" s="326"/>
      <c r="Y253" s="326"/>
    </row>
    <row r="254" spans="1:25" s="327" customFormat="1" ht="22.5" customHeight="1" thickTop="1" thickBot="1" x14ac:dyDescent="0.3">
      <c r="A254" s="740">
        <v>1</v>
      </c>
      <c r="B254" s="740">
        <v>1</v>
      </c>
      <c r="C254" s="741" t="s">
        <v>760</v>
      </c>
      <c r="D254" s="741" t="s">
        <v>761</v>
      </c>
      <c r="E254" s="741" t="s">
        <v>764</v>
      </c>
      <c r="F254" s="741" t="s">
        <v>931</v>
      </c>
      <c r="G254" s="741" t="s">
        <v>764</v>
      </c>
      <c r="H254" s="741" t="s">
        <v>760</v>
      </c>
      <c r="I254" s="741"/>
      <c r="J254" s="741"/>
      <c r="K254" s="742" t="s">
        <v>1085</v>
      </c>
      <c r="L254" s="324"/>
      <c r="M254" s="324"/>
      <c r="N254" s="324"/>
      <c r="O254" s="324">
        <f>+L254+M254-N254</f>
        <v>0</v>
      </c>
      <c r="P254" s="324"/>
      <c r="Q254" s="324"/>
      <c r="R254" s="324"/>
      <c r="S254" s="324"/>
      <c r="T254" s="324"/>
      <c r="U254" s="324"/>
      <c r="V254" s="324"/>
      <c r="W254" s="324"/>
      <c r="X254" s="326"/>
      <c r="Y254" s="326"/>
    </row>
    <row r="255" spans="1:25" s="327" customFormat="1" ht="22.5" customHeight="1" thickTop="1" thickBot="1" x14ac:dyDescent="0.3">
      <c r="A255" s="740">
        <v>1</v>
      </c>
      <c r="B255" s="740">
        <v>1</v>
      </c>
      <c r="C255" s="741" t="s">
        <v>760</v>
      </c>
      <c r="D255" s="741" t="s">
        <v>761</v>
      </c>
      <c r="E255" s="741" t="s">
        <v>764</v>
      </c>
      <c r="F255" s="741" t="s">
        <v>931</v>
      </c>
      <c r="G255" s="741" t="s">
        <v>764</v>
      </c>
      <c r="H255" s="741" t="s">
        <v>856</v>
      </c>
      <c r="I255" s="741"/>
      <c r="J255" s="741"/>
      <c r="K255" s="742" t="s">
        <v>1086</v>
      </c>
      <c r="L255" s="324"/>
      <c r="M255" s="324"/>
      <c r="N255" s="324"/>
      <c r="O255" s="324">
        <f>+L255+M255-N255</f>
        <v>0</v>
      </c>
      <c r="P255" s="324"/>
      <c r="Q255" s="324"/>
      <c r="R255" s="324"/>
      <c r="S255" s="324"/>
      <c r="T255" s="324"/>
      <c r="U255" s="324"/>
      <c r="V255" s="324"/>
      <c r="W255" s="324"/>
      <c r="X255" s="326"/>
      <c r="Y255" s="326"/>
    </row>
    <row r="256" spans="1:25" ht="22.5" customHeight="1" thickTop="1" thickBot="1" x14ac:dyDescent="0.3">
      <c r="A256" s="740">
        <v>1</v>
      </c>
      <c r="B256" s="740">
        <v>1</v>
      </c>
      <c r="C256" s="741" t="s">
        <v>760</v>
      </c>
      <c r="D256" s="741" t="s">
        <v>761</v>
      </c>
      <c r="E256" s="741" t="s">
        <v>764</v>
      </c>
      <c r="F256" s="741" t="s">
        <v>931</v>
      </c>
      <c r="G256" s="741" t="s">
        <v>768</v>
      </c>
      <c r="H256" s="741"/>
      <c r="I256" s="741"/>
      <c r="J256" s="741"/>
      <c r="K256" s="742" t="s">
        <v>1087</v>
      </c>
      <c r="L256" s="744">
        <f>+L257+L261</f>
        <v>0</v>
      </c>
      <c r="M256" s="744">
        <f t="shared" ref="M256:V256" si="88">+M257+M261</f>
        <v>0</v>
      </c>
      <c r="N256" s="744">
        <f t="shared" si="88"/>
        <v>0</v>
      </c>
      <c r="O256" s="744">
        <f t="shared" si="88"/>
        <v>0</v>
      </c>
      <c r="P256" s="744">
        <f t="shared" si="88"/>
        <v>0</v>
      </c>
      <c r="Q256" s="744">
        <f t="shared" si="88"/>
        <v>0</v>
      </c>
      <c r="R256" s="744">
        <f t="shared" si="88"/>
        <v>0</v>
      </c>
      <c r="S256" s="744">
        <f t="shared" si="88"/>
        <v>0</v>
      </c>
      <c r="T256" s="744">
        <f t="shared" si="88"/>
        <v>0</v>
      </c>
      <c r="U256" s="744">
        <f t="shared" si="88"/>
        <v>0</v>
      </c>
      <c r="V256" s="744">
        <f t="shared" si="88"/>
        <v>0</v>
      </c>
      <c r="W256" s="744"/>
      <c r="X256" s="326"/>
      <c r="Y256" s="326"/>
    </row>
    <row r="257" spans="1:25" ht="22.5" customHeight="1" thickTop="1" thickBot="1" x14ac:dyDescent="0.3">
      <c r="A257" s="740">
        <v>1</v>
      </c>
      <c r="B257" s="740">
        <v>1</v>
      </c>
      <c r="C257" s="741" t="s">
        <v>760</v>
      </c>
      <c r="D257" s="741" t="s">
        <v>761</v>
      </c>
      <c r="E257" s="741" t="s">
        <v>764</v>
      </c>
      <c r="F257" s="741" t="s">
        <v>931</v>
      </c>
      <c r="G257" s="741" t="s">
        <v>768</v>
      </c>
      <c r="H257" s="741" t="s">
        <v>761</v>
      </c>
      <c r="I257" s="741"/>
      <c r="J257" s="741"/>
      <c r="K257" s="742" t="s">
        <v>1088</v>
      </c>
      <c r="L257" s="744">
        <f>SUM(L258:L260)</f>
        <v>0</v>
      </c>
      <c r="M257" s="744">
        <f t="shared" ref="M257:V257" si="89">SUM(M258:M260)</f>
        <v>0</v>
      </c>
      <c r="N257" s="744">
        <f t="shared" si="89"/>
        <v>0</v>
      </c>
      <c r="O257" s="744">
        <f t="shared" si="89"/>
        <v>0</v>
      </c>
      <c r="P257" s="744">
        <f t="shared" si="89"/>
        <v>0</v>
      </c>
      <c r="Q257" s="744">
        <f t="shared" si="89"/>
        <v>0</v>
      </c>
      <c r="R257" s="744">
        <f t="shared" si="89"/>
        <v>0</v>
      </c>
      <c r="S257" s="744">
        <f t="shared" si="89"/>
        <v>0</v>
      </c>
      <c r="T257" s="744">
        <f t="shared" si="89"/>
        <v>0</v>
      </c>
      <c r="U257" s="744">
        <f t="shared" si="89"/>
        <v>0</v>
      </c>
      <c r="V257" s="744">
        <f t="shared" si="89"/>
        <v>0</v>
      </c>
      <c r="W257" s="744"/>
      <c r="X257" s="326"/>
      <c r="Y257" s="326"/>
    </row>
    <row r="258" spans="1:25" ht="22.5" customHeight="1" thickTop="1" thickBot="1" x14ac:dyDescent="0.3">
      <c r="A258" s="740">
        <v>1</v>
      </c>
      <c r="B258" s="740">
        <v>1</v>
      </c>
      <c r="C258" s="741" t="s">
        <v>760</v>
      </c>
      <c r="D258" s="741" t="s">
        <v>761</v>
      </c>
      <c r="E258" s="741" t="s">
        <v>764</v>
      </c>
      <c r="F258" s="741" t="s">
        <v>931</v>
      </c>
      <c r="G258" s="741" t="s">
        <v>768</v>
      </c>
      <c r="H258" s="741" t="s">
        <v>761</v>
      </c>
      <c r="I258" s="741" t="s">
        <v>845</v>
      </c>
      <c r="J258" s="741"/>
      <c r="K258" s="742" t="s">
        <v>1089</v>
      </c>
      <c r="L258" s="744"/>
      <c r="M258" s="744"/>
      <c r="N258" s="744"/>
      <c r="O258" s="324">
        <f>+L258+M258-N258</f>
        <v>0</v>
      </c>
      <c r="P258" s="744"/>
      <c r="Q258" s="744"/>
      <c r="R258" s="744"/>
      <c r="S258" s="744"/>
      <c r="T258" s="744"/>
      <c r="U258" s="744"/>
      <c r="V258" s="744"/>
      <c r="W258" s="744"/>
      <c r="X258" s="326"/>
      <c r="Y258" s="326"/>
    </row>
    <row r="259" spans="1:25" ht="22.5" customHeight="1" thickTop="1" thickBot="1" x14ac:dyDescent="0.3">
      <c r="A259" s="740">
        <v>1</v>
      </c>
      <c r="B259" s="740">
        <v>1</v>
      </c>
      <c r="C259" s="741" t="s">
        <v>760</v>
      </c>
      <c r="D259" s="741" t="s">
        <v>761</v>
      </c>
      <c r="E259" s="741" t="s">
        <v>764</v>
      </c>
      <c r="F259" s="741" t="s">
        <v>931</v>
      </c>
      <c r="G259" s="741" t="s">
        <v>768</v>
      </c>
      <c r="H259" s="741" t="s">
        <v>761</v>
      </c>
      <c r="I259" s="741" t="s">
        <v>760</v>
      </c>
      <c r="J259" s="741"/>
      <c r="K259" s="742" t="s">
        <v>1090</v>
      </c>
      <c r="L259" s="744"/>
      <c r="M259" s="744"/>
      <c r="N259" s="744"/>
      <c r="O259" s="324">
        <f>+L259+M259-N259</f>
        <v>0</v>
      </c>
      <c r="P259" s="744"/>
      <c r="Q259" s="744"/>
      <c r="R259" s="744"/>
      <c r="S259" s="744"/>
      <c r="T259" s="744"/>
      <c r="U259" s="744"/>
      <c r="V259" s="744"/>
      <c r="W259" s="744"/>
      <c r="X259" s="326"/>
      <c r="Y259" s="326"/>
    </row>
    <row r="260" spans="1:25" ht="22.5" customHeight="1" thickTop="1" thickBot="1" x14ac:dyDescent="0.3">
      <c r="A260" s="740">
        <v>1</v>
      </c>
      <c r="B260" s="740">
        <v>1</v>
      </c>
      <c r="C260" s="741" t="s">
        <v>760</v>
      </c>
      <c r="D260" s="741" t="s">
        <v>761</v>
      </c>
      <c r="E260" s="741" t="s">
        <v>764</v>
      </c>
      <c r="F260" s="741" t="s">
        <v>931</v>
      </c>
      <c r="G260" s="741" t="s">
        <v>768</v>
      </c>
      <c r="H260" s="741" t="s">
        <v>761</v>
      </c>
      <c r="I260" s="741" t="s">
        <v>856</v>
      </c>
      <c r="J260" s="741"/>
      <c r="K260" s="742" t="s">
        <v>1091</v>
      </c>
      <c r="L260" s="744"/>
      <c r="M260" s="744"/>
      <c r="N260" s="744"/>
      <c r="O260" s="324">
        <f>+L260+M260-N260</f>
        <v>0</v>
      </c>
      <c r="P260" s="744"/>
      <c r="Q260" s="744"/>
      <c r="R260" s="744"/>
      <c r="S260" s="744"/>
      <c r="T260" s="744"/>
      <c r="U260" s="744"/>
      <c r="V260" s="744"/>
      <c r="W260" s="744"/>
      <c r="X260" s="326"/>
      <c r="Y260" s="326"/>
    </row>
    <row r="261" spans="1:25" ht="22.5" customHeight="1" thickTop="1" thickBot="1" x14ac:dyDescent="0.3">
      <c r="A261" s="740">
        <v>1</v>
      </c>
      <c r="B261" s="740">
        <v>1</v>
      </c>
      <c r="C261" s="741" t="s">
        <v>760</v>
      </c>
      <c r="D261" s="741" t="s">
        <v>761</v>
      </c>
      <c r="E261" s="741" t="s">
        <v>764</v>
      </c>
      <c r="F261" s="741" t="s">
        <v>931</v>
      </c>
      <c r="G261" s="741" t="s">
        <v>768</v>
      </c>
      <c r="H261" s="741" t="s">
        <v>764</v>
      </c>
      <c r="I261" s="741"/>
      <c r="J261" s="741"/>
      <c r="K261" s="742" t="s">
        <v>1092</v>
      </c>
      <c r="L261" s="744">
        <f>SUM(L262:L264)</f>
        <v>0</v>
      </c>
      <c r="M261" s="744">
        <f t="shared" ref="M261:V261" si="90">SUM(M262:M264)</f>
        <v>0</v>
      </c>
      <c r="N261" s="744">
        <f t="shared" si="90"/>
        <v>0</v>
      </c>
      <c r="O261" s="744">
        <f t="shared" si="90"/>
        <v>0</v>
      </c>
      <c r="P261" s="744">
        <f t="shared" si="90"/>
        <v>0</v>
      </c>
      <c r="Q261" s="744">
        <f t="shared" si="90"/>
        <v>0</v>
      </c>
      <c r="R261" s="744">
        <f t="shared" si="90"/>
        <v>0</v>
      </c>
      <c r="S261" s="744">
        <f t="shared" si="90"/>
        <v>0</v>
      </c>
      <c r="T261" s="744">
        <f t="shared" si="90"/>
        <v>0</v>
      </c>
      <c r="U261" s="744">
        <f t="shared" si="90"/>
        <v>0</v>
      </c>
      <c r="V261" s="744">
        <f t="shared" si="90"/>
        <v>0</v>
      </c>
      <c r="W261" s="744"/>
      <c r="X261" s="326"/>
      <c r="Y261" s="326"/>
    </row>
    <row r="262" spans="1:25" ht="22.5" customHeight="1" thickTop="1" thickBot="1" x14ac:dyDescent="0.3">
      <c r="A262" s="740">
        <v>1</v>
      </c>
      <c r="B262" s="740">
        <v>1</v>
      </c>
      <c r="C262" s="741" t="s">
        <v>760</v>
      </c>
      <c r="D262" s="741" t="s">
        <v>761</v>
      </c>
      <c r="E262" s="741" t="s">
        <v>764</v>
      </c>
      <c r="F262" s="741" t="s">
        <v>931</v>
      </c>
      <c r="G262" s="741" t="s">
        <v>768</v>
      </c>
      <c r="H262" s="741" t="s">
        <v>764</v>
      </c>
      <c r="I262" s="741" t="s">
        <v>845</v>
      </c>
      <c r="J262" s="741"/>
      <c r="K262" s="742" t="s">
        <v>1093</v>
      </c>
      <c r="L262" s="744"/>
      <c r="M262" s="744"/>
      <c r="N262" s="744"/>
      <c r="O262" s="324">
        <f>+L262+M262-N262</f>
        <v>0</v>
      </c>
      <c r="P262" s="744"/>
      <c r="Q262" s="744"/>
      <c r="R262" s="744"/>
      <c r="S262" s="744"/>
      <c r="T262" s="744"/>
      <c r="U262" s="744"/>
      <c r="V262" s="744"/>
      <c r="W262" s="744"/>
      <c r="X262" s="326"/>
      <c r="Y262" s="326"/>
    </row>
    <row r="263" spans="1:25" ht="22.5" customHeight="1" thickTop="1" thickBot="1" x14ac:dyDescent="0.3">
      <c r="A263" s="740">
        <v>1</v>
      </c>
      <c r="B263" s="740">
        <v>1</v>
      </c>
      <c r="C263" s="741" t="s">
        <v>760</v>
      </c>
      <c r="D263" s="741" t="s">
        <v>761</v>
      </c>
      <c r="E263" s="741" t="s">
        <v>764</v>
      </c>
      <c r="F263" s="741" t="s">
        <v>931</v>
      </c>
      <c r="G263" s="741" t="s">
        <v>768</v>
      </c>
      <c r="H263" s="741" t="s">
        <v>764</v>
      </c>
      <c r="I263" s="741" t="s">
        <v>760</v>
      </c>
      <c r="J263" s="741"/>
      <c r="K263" s="742" t="s">
        <v>1094</v>
      </c>
      <c r="L263" s="744"/>
      <c r="M263" s="744"/>
      <c r="N263" s="744"/>
      <c r="O263" s="324">
        <f>+L263+M263-N263</f>
        <v>0</v>
      </c>
      <c r="P263" s="744"/>
      <c r="Q263" s="744"/>
      <c r="R263" s="744"/>
      <c r="S263" s="744"/>
      <c r="T263" s="744"/>
      <c r="U263" s="744"/>
      <c r="V263" s="744"/>
      <c r="W263" s="744"/>
      <c r="X263" s="326"/>
      <c r="Y263" s="326"/>
    </row>
    <row r="264" spans="1:25" ht="22.5" customHeight="1" thickTop="1" thickBot="1" x14ac:dyDescent="0.3">
      <c r="A264" s="740">
        <v>1</v>
      </c>
      <c r="B264" s="740">
        <v>1</v>
      </c>
      <c r="C264" s="741" t="s">
        <v>760</v>
      </c>
      <c r="D264" s="741" t="s">
        <v>761</v>
      </c>
      <c r="E264" s="741" t="s">
        <v>764</v>
      </c>
      <c r="F264" s="741" t="s">
        <v>931</v>
      </c>
      <c r="G264" s="741" t="s">
        <v>768</v>
      </c>
      <c r="H264" s="741" t="s">
        <v>764</v>
      </c>
      <c r="I264" s="741" t="s">
        <v>856</v>
      </c>
      <c r="J264" s="741"/>
      <c r="K264" s="742" t="s">
        <v>1095</v>
      </c>
      <c r="L264" s="744"/>
      <c r="M264" s="744"/>
      <c r="N264" s="744"/>
      <c r="O264" s="324">
        <f>+L264+M264-N264</f>
        <v>0</v>
      </c>
      <c r="P264" s="744"/>
      <c r="Q264" s="744"/>
      <c r="R264" s="744"/>
      <c r="S264" s="744"/>
      <c r="T264" s="744"/>
      <c r="U264" s="744"/>
      <c r="V264" s="744"/>
      <c r="W264" s="744"/>
      <c r="X264" s="326"/>
      <c r="Y264" s="326"/>
    </row>
    <row r="265" spans="1:25" ht="22.5" customHeight="1" thickTop="1" thickBot="1" x14ac:dyDescent="0.3">
      <c r="A265" s="740">
        <v>1</v>
      </c>
      <c r="B265" s="740">
        <v>1</v>
      </c>
      <c r="C265" s="741" t="s">
        <v>760</v>
      </c>
      <c r="D265" s="741" t="s">
        <v>761</v>
      </c>
      <c r="E265" s="741" t="s">
        <v>764</v>
      </c>
      <c r="F265" s="741" t="s">
        <v>955</v>
      </c>
      <c r="G265" s="741"/>
      <c r="H265" s="741"/>
      <c r="I265" s="741"/>
      <c r="J265" s="741"/>
      <c r="K265" s="742" t="s">
        <v>1096</v>
      </c>
      <c r="L265" s="744">
        <f>+L266+L270+L274</f>
        <v>0</v>
      </c>
      <c r="M265" s="744">
        <f t="shared" ref="M265:V265" si="91">+M266+M270+M274</f>
        <v>0</v>
      </c>
      <c r="N265" s="744">
        <f t="shared" si="91"/>
        <v>0</v>
      </c>
      <c r="O265" s="744">
        <f t="shared" si="91"/>
        <v>0</v>
      </c>
      <c r="P265" s="744">
        <f t="shared" si="91"/>
        <v>0</v>
      </c>
      <c r="Q265" s="744">
        <f t="shared" si="91"/>
        <v>0</v>
      </c>
      <c r="R265" s="744">
        <f t="shared" si="91"/>
        <v>0</v>
      </c>
      <c r="S265" s="744">
        <f t="shared" si="91"/>
        <v>0</v>
      </c>
      <c r="T265" s="744">
        <f t="shared" si="91"/>
        <v>0</v>
      </c>
      <c r="U265" s="744">
        <f t="shared" si="91"/>
        <v>0</v>
      </c>
      <c r="V265" s="744">
        <f t="shared" si="91"/>
        <v>0</v>
      </c>
      <c r="W265" s="744"/>
      <c r="X265" s="326"/>
      <c r="Y265" s="326"/>
    </row>
    <row r="266" spans="1:25" ht="22.5" customHeight="1" thickTop="1" thickBot="1" x14ac:dyDescent="0.3">
      <c r="A266" s="740">
        <v>1</v>
      </c>
      <c r="B266" s="740">
        <v>1</v>
      </c>
      <c r="C266" s="741" t="s">
        <v>760</v>
      </c>
      <c r="D266" s="741" t="s">
        <v>761</v>
      </c>
      <c r="E266" s="741" t="s">
        <v>764</v>
      </c>
      <c r="F266" s="741" t="s">
        <v>955</v>
      </c>
      <c r="G266" s="741" t="s">
        <v>761</v>
      </c>
      <c r="H266" s="741"/>
      <c r="I266" s="741"/>
      <c r="J266" s="741"/>
      <c r="K266" s="742" t="s">
        <v>1097</v>
      </c>
      <c r="L266" s="744">
        <f>SUM(L267:L269)</f>
        <v>0</v>
      </c>
      <c r="M266" s="744">
        <f t="shared" ref="M266:V266" si="92">SUM(M267:M269)</f>
        <v>0</v>
      </c>
      <c r="N266" s="744">
        <f t="shared" si="92"/>
        <v>0</v>
      </c>
      <c r="O266" s="744">
        <f t="shared" si="92"/>
        <v>0</v>
      </c>
      <c r="P266" s="744">
        <f t="shared" si="92"/>
        <v>0</v>
      </c>
      <c r="Q266" s="744">
        <f t="shared" si="92"/>
        <v>0</v>
      </c>
      <c r="R266" s="744">
        <f t="shared" si="92"/>
        <v>0</v>
      </c>
      <c r="S266" s="744">
        <f t="shared" si="92"/>
        <v>0</v>
      </c>
      <c r="T266" s="744">
        <f t="shared" si="92"/>
        <v>0</v>
      </c>
      <c r="U266" s="744">
        <f t="shared" si="92"/>
        <v>0</v>
      </c>
      <c r="V266" s="744">
        <f t="shared" si="92"/>
        <v>0</v>
      </c>
      <c r="W266" s="744"/>
      <c r="X266" s="326"/>
      <c r="Y266" s="326"/>
    </row>
    <row r="267" spans="1:25" ht="22.5" customHeight="1" thickTop="1" thickBot="1" x14ac:dyDescent="0.3">
      <c r="A267" s="740">
        <v>1</v>
      </c>
      <c r="B267" s="740">
        <v>1</v>
      </c>
      <c r="C267" s="741" t="s">
        <v>760</v>
      </c>
      <c r="D267" s="741" t="s">
        <v>761</v>
      </c>
      <c r="E267" s="741" t="s">
        <v>764</v>
      </c>
      <c r="F267" s="741" t="s">
        <v>955</v>
      </c>
      <c r="G267" s="741" t="s">
        <v>761</v>
      </c>
      <c r="H267" s="741" t="s">
        <v>845</v>
      </c>
      <c r="I267" s="741"/>
      <c r="J267" s="741"/>
      <c r="K267" s="742" t="s">
        <v>1098</v>
      </c>
      <c r="L267" s="744"/>
      <c r="M267" s="744"/>
      <c r="N267" s="744"/>
      <c r="O267" s="324">
        <f>+L267+M267-N267</f>
        <v>0</v>
      </c>
      <c r="P267" s="744"/>
      <c r="Q267" s="744"/>
      <c r="R267" s="744"/>
      <c r="S267" s="744"/>
      <c r="T267" s="744"/>
      <c r="U267" s="744"/>
      <c r="V267" s="744"/>
      <c r="W267" s="744"/>
      <c r="X267" s="326"/>
      <c r="Y267" s="326"/>
    </row>
    <row r="268" spans="1:25" ht="22.5" customHeight="1" thickTop="1" thickBot="1" x14ac:dyDescent="0.3">
      <c r="A268" s="740">
        <v>1</v>
      </c>
      <c r="B268" s="740">
        <v>1</v>
      </c>
      <c r="C268" s="741" t="s">
        <v>760</v>
      </c>
      <c r="D268" s="741" t="s">
        <v>761</v>
      </c>
      <c r="E268" s="741" t="s">
        <v>764</v>
      </c>
      <c r="F268" s="741" t="s">
        <v>955</v>
      </c>
      <c r="G268" s="741" t="s">
        <v>761</v>
      </c>
      <c r="H268" s="741" t="s">
        <v>760</v>
      </c>
      <c r="I268" s="741"/>
      <c r="J268" s="741"/>
      <c r="K268" s="742" t="s">
        <v>1099</v>
      </c>
      <c r="L268" s="744"/>
      <c r="M268" s="744"/>
      <c r="N268" s="744"/>
      <c r="O268" s="324">
        <f>+L268+M268-N268</f>
        <v>0</v>
      </c>
      <c r="P268" s="744"/>
      <c r="Q268" s="744"/>
      <c r="R268" s="744"/>
      <c r="S268" s="744"/>
      <c r="T268" s="744"/>
      <c r="U268" s="744"/>
      <c r="V268" s="744"/>
      <c r="W268" s="744"/>
      <c r="X268" s="326"/>
      <c r="Y268" s="326"/>
    </row>
    <row r="269" spans="1:25" ht="22.5" customHeight="1" thickTop="1" thickBot="1" x14ac:dyDescent="0.3">
      <c r="A269" s="740">
        <v>1</v>
      </c>
      <c r="B269" s="740">
        <v>1</v>
      </c>
      <c r="C269" s="741" t="s">
        <v>760</v>
      </c>
      <c r="D269" s="741" t="s">
        <v>761</v>
      </c>
      <c r="E269" s="741" t="s">
        <v>764</v>
      </c>
      <c r="F269" s="741" t="s">
        <v>955</v>
      </c>
      <c r="G269" s="741" t="s">
        <v>761</v>
      </c>
      <c r="H269" s="741" t="s">
        <v>856</v>
      </c>
      <c r="I269" s="741"/>
      <c r="J269" s="741"/>
      <c r="K269" s="742" t="s">
        <v>1100</v>
      </c>
      <c r="L269" s="744"/>
      <c r="M269" s="744"/>
      <c r="N269" s="744"/>
      <c r="O269" s="324">
        <f>+L269+M269-N269</f>
        <v>0</v>
      </c>
      <c r="P269" s="744"/>
      <c r="Q269" s="744"/>
      <c r="R269" s="744"/>
      <c r="S269" s="744"/>
      <c r="T269" s="744"/>
      <c r="U269" s="744"/>
      <c r="V269" s="744"/>
      <c r="W269" s="744"/>
      <c r="X269" s="326"/>
      <c r="Y269" s="326"/>
    </row>
    <row r="270" spans="1:25" ht="22.5" customHeight="1" thickTop="1" thickBot="1" x14ac:dyDescent="0.3">
      <c r="A270" s="740">
        <v>1</v>
      </c>
      <c r="B270" s="740">
        <v>1</v>
      </c>
      <c r="C270" s="741" t="s">
        <v>760</v>
      </c>
      <c r="D270" s="741" t="s">
        <v>761</v>
      </c>
      <c r="E270" s="741" t="s">
        <v>764</v>
      </c>
      <c r="F270" s="741" t="s">
        <v>955</v>
      </c>
      <c r="G270" s="741" t="s">
        <v>764</v>
      </c>
      <c r="H270" s="741"/>
      <c r="I270" s="741"/>
      <c r="J270" s="741"/>
      <c r="K270" s="742" t="s">
        <v>1101</v>
      </c>
      <c r="L270" s="744">
        <f>SUM(L271:L273)</f>
        <v>0</v>
      </c>
      <c r="M270" s="744">
        <f t="shared" ref="M270:V270" si="93">SUM(M271:M273)</f>
        <v>0</v>
      </c>
      <c r="N270" s="744">
        <f t="shared" si="93"/>
        <v>0</v>
      </c>
      <c r="O270" s="744">
        <f t="shared" si="93"/>
        <v>0</v>
      </c>
      <c r="P270" s="744">
        <f t="shared" si="93"/>
        <v>0</v>
      </c>
      <c r="Q270" s="744">
        <f t="shared" si="93"/>
        <v>0</v>
      </c>
      <c r="R270" s="744">
        <f t="shared" si="93"/>
        <v>0</v>
      </c>
      <c r="S270" s="744">
        <f t="shared" si="93"/>
        <v>0</v>
      </c>
      <c r="T270" s="744">
        <f t="shared" si="93"/>
        <v>0</v>
      </c>
      <c r="U270" s="744">
        <f t="shared" si="93"/>
        <v>0</v>
      </c>
      <c r="V270" s="744">
        <f t="shared" si="93"/>
        <v>0</v>
      </c>
      <c r="W270" s="744"/>
      <c r="X270" s="326"/>
      <c r="Y270" s="326"/>
    </row>
    <row r="271" spans="1:25" ht="22.5" customHeight="1" thickTop="1" thickBot="1" x14ac:dyDescent="0.3">
      <c r="A271" s="740">
        <v>1</v>
      </c>
      <c r="B271" s="740">
        <v>1</v>
      </c>
      <c r="C271" s="741" t="s">
        <v>760</v>
      </c>
      <c r="D271" s="741" t="s">
        <v>761</v>
      </c>
      <c r="E271" s="741" t="s">
        <v>764</v>
      </c>
      <c r="F271" s="741" t="s">
        <v>955</v>
      </c>
      <c r="G271" s="741" t="s">
        <v>764</v>
      </c>
      <c r="H271" s="741" t="s">
        <v>845</v>
      </c>
      <c r="I271" s="741"/>
      <c r="J271" s="741"/>
      <c r="K271" s="742" t="s">
        <v>1102</v>
      </c>
      <c r="L271" s="744"/>
      <c r="M271" s="744"/>
      <c r="N271" s="744"/>
      <c r="O271" s="324">
        <f>+L271+M271-N271</f>
        <v>0</v>
      </c>
      <c r="P271" s="744"/>
      <c r="Q271" s="744"/>
      <c r="R271" s="744"/>
      <c r="S271" s="744"/>
      <c r="T271" s="744"/>
      <c r="U271" s="744"/>
      <c r="V271" s="744"/>
      <c r="W271" s="744"/>
      <c r="X271" s="326"/>
      <c r="Y271" s="326"/>
    </row>
    <row r="272" spans="1:25" ht="22.5" customHeight="1" thickTop="1" thickBot="1" x14ac:dyDescent="0.3">
      <c r="A272" s="740">
        <v>1</v>
      </c>
      <c r="B272" s="740">
        <v>1</v>
      </c>
      <c r="C272" s="741" t="s">
        <v>760</v>
      </c>
      <c r="D272" s="741" t="s">
        <v>761</v>
      </c>
      <c r="E272" s="741" t="s">
        <v>764</v>
      </c>
      <c r="F272" s="741" t="s">
        <v>955</v>
      </c>
      <c r="G272" s="741" t="s">
        <v>764</v>
      </c>
      <c r="H272" s="741" t="s">
        <v>760</v>
      </c>
      <c r="I272" s="741"/>
      <c r="J272" s="741"/>
      <c r="K272" s="742" t="s">
        <v>1103</v>
      </c>
      <c r="L272" s="744"/>
      <c r="M272" s="744"/>
      <c r="N272" s="744"/>
      <c r="O272" s="324">
        <f>+L272+M272-N272</f>
        <v>0</v>
      </c>
      <c r="P272" s="744"/>
      <c r="Q272" s="744"/>
      <c r="R272" s="744"/>
      <c r="S272" s="744"/>
      <c r="T272" s="744"/>
      <c r="U272" s="744"/>
      <c r="V272" s="744"/>
      <c r="W272" s="744"/>
      <c r="X272" s="326"/>
      <c r="Y272" s="326"/>
    </row>
    <row r="273" spans="1:25" ht="22.5" customHeight="1" thickTop="1" thickBot="1" x14ac:dyDescent="0.3">
      <c r="A273" s="740">
        <v>1</v>
      </c>
      <c r="B273" s="740">
        <v>1</v>
      </c>
      <c r="C273" s="741" t="s">
        <v>760</v>
      </c>
      <c r="D273" s="741" t="s">
        <v>761</v>
      </c>
      <c r="E273" s="741" t="s">
        <v>764</v>
      </c>
      <c r="F273" s="741" t="s">
        <v>955</v>
      </c>
      <c r="G273" s="741" t="s">
        <v>764</v>
      </c>
      <c r="H273" s="741" t="s">
        <v>856</v>
      </c>
      <c r="I273" s="741"/>
      <c r="J273" s="741"/>
      <c r="K273" s="742" t="s">
        <v>1104</v>
      </c>
      <c r="L273" s="744"/>
      <c r="M273" s="744"/>
      <c r="N273" s="744"/>
      <c r="O273" s="324">
        <f>+L273+M273-N273</f>
        <v>0</v>
      </c>
      <c r="P273" s="744"/>
      <c r="Q273" s="744"/>
      <c r="R273" s="744"/>
      <c r="S273" s="744"/>
      <c r="T273" s="744"/>
      <c r="U273" s="744"/>
      <c r="V273" s="744"/>
      <c r="W273" s="744"/>
      <c r="X273" s="326"/>
      <c r="Y273" s="326"/>
    </row>
    <row r="274" spans="1:25" ht="22.5" customHeight="1" thickTop="1" thickBot="1" x14ac:dyDescent="0.3">
      <c r="A274" s="740">
        <v>1</v>
      </c>
      <c r="B274" s="740">
        <v>1</v>
      </c>
      <c r="C274" s="741" t="s">
        <v>760</v>
      </c>
      <c r="D274" s="741" t="s">
        <v>761</v>
      </c>
      <c r="E274" s="741" t="s">
        <v>764</v>
      </c>
      <c r="F274" s="741" t="s">
        <v>955</v>
      </c>
      <c r="G274" s="741" t="s">
        <v>768</v>
      </c>
      <c r="H274" s="741"/>
      <c r="I274" s="741"/>
      <c r="J274" s="741"/>
      <c r="K274" s="742" t="s">
        <v>1105</v>
      </c>
      <c r="L274" s="744">
        <f>SUM(L275:L277)</f>
        <v>0</v>
      </c>
      <c r="M274" s="744">
        <f t="shared" ref="M274:V274" si="94">SUM(M275:M277)</f>
        <v>0</v>
      </c>
      <c r="N274" s="744">
        <f t="shared" si="94"/>
        <v>0</v>
      </c>
      <c r="O274" s="744">
        <f t="shared" si="94"/>
        <v>0</v>
      </c>
      <c r="P274" s="744">
        <f t="shared" si="94"/>
        <v>0</v>
      </c>
      <c r="Q274" s="744">
        <f t="shared" si="94"/>
        <v>0</v>
      </c>
      <c r="R274" s="744">
        <f t="shared" si="94"/>
        <v>0</v>
      </c>
      <c r="S274" s="744">
        <f t="shared" si="94"/>
        <v>0</v>
      </c>
      <c r="T274" s="744">
        <f t="shared" si="94"/>
        <v>0</v>
      </c>
      <c r="U274" s="744">
        <f t="shared" si="94"/>
        <v>0</v>
      </c>
      <c r="V274" s="744">
        <f t="shared" si="94"/>
        <v>0</v>
      </c>
      <c r="W274" s="744"/>
      <c r="X274" s="326"/>
      <c r="Y274" s="326"/>
    </row>
    <row r="275" spans="1:25" ht="22.5" customHeight="1" thickTop="1" thickBot="1" x14ac:dyDescent="0.3">
      <c r="A275" s="740">
        <v>1</v>
      </c>
      <c r="B275" s="740">
        <v>1</v>
      </c>
      <c r="C275" s="741" t="s">
        <v>760</v>
      </c>
      <c r="D275" s="741" t="s">
        <v>761</v>
      </c>
      <c r="E275" s="741" t="s">
        <v>764</v>
      </c>
      <c r="F275" s="741" t="s">
        <v>955</v>
      </c>
      <c r="G275" s="741" t="s">
        <v>768</v>
      </c>
      <c r="H275" s="741" t="s">
        <v>845</v>
      </c>
      <c r="I275" s="741"/>
      <c r="J275" s="741"/>
      <c r="K275" s="742" t="s">
        <v>1106</v>
      </c>
      <c r="L275" s="744"/>
      <c r="M275" s="744"/>
      <c r="N275" s="744"/>
      <c r="O275" s="324">
        <f>+L275+M275-N275</f>
        <v>0</v>
      </c>
      <c r="P275" s="744"/>
      <c r="Q275" s="744"/>
      <c r="R275" s="744"/>
      <c r="S275" s="744"/>
      <c r="T275" s="744"/>
      <c r="U275" s="744"/>
      <c r="V275" s="744"/>
      <c r="W275" s="744"/>
      <c r="X275" s="326"/>
      <c r="Y275" s="326"/>
    </row>
    <row r="276" spans="1:25" ht="22.5" customHeight="1" thickTop="1" thickBot="1" x14ac:dyDescent="0.3">
      <c r="A276" s="740">
        <v>1</v>
      </c>
      <c r="B276" s="740">
        <v>1</v>
      </c>
      <c r="C276" s="741" t="s">
        <v>760</v>
      </c>
      <c r="D276" s="741" t="s">
        <v>761</v>
      </c>
      <c r="E276" s="741" t="s">
        <v>764</v>
      </c>
      <c r="F276" s="741" t="s">
        <v>955</v>
      </c>
      <c r="G276" s="741" t="s">
        <v>768</v>
      </c>
      <c r="H276" s="741" t="s">
        <v>760</v>
      </c>
      <c r="I276" s="741"/>
      <c r="J276" s="741"/>
      <c r="K276" s="742" t="s">
        <v>1107</v>
      </c>
      <c r="L276" s="744"/>
      <c r="M276" s="744"/>
      <c r="N276" s="744"/>
      <c r="O276" s="324">
        <f>+L276+M276-N276</f>
        <v>0</v>
      </c>
      <c r="P276" s="744"/>
      <c r="Q276" s="744"/>
      <c r="R276" s="744"/>
      <c r="S276" s="744"/>
      <c r="T276" s="744"/>
      <c r="U276" s="744"/>
      <c r="V276" s="744"/>
      <c r="W276" s="744"/>
      <c r="X276" s="326"/>
      <c r="Y276" s="326"/>
    </row>
    <row r="277" spans="1:25" ht="22.5" customHeight="1" thickTop="1" thickBot="1" x14ac:dyDescent="0.3">
      <c r="A277" s="740">
        <v>1</v>
      </c>
      <c r="B277" s="740">
        <v>1</v>
      </c>
      <c r="C277" s="741" t="s">
        <v>760</v>
      </c>
      <c r="D277" s="741" t="s">
        <v>761</v>
      </c>
      <c r="E277" s="741" t="s">
        <v>764</v>
      </c>
      <c r="F277" s="741" t="s">
        <v>955</v>
      </c>
      <c r="G277" s="741" t="s">
        <v>768</v>
      </c>
      <c r="H277" s="741" t="s">
        <v>856</v>
      </c>
      <c r="I277" s="741"/>
      <c r="J277" s="741"/>
      <c r="K277" s="742" t="s">
        <v>1108</v>
      </c>
      <c r="L277" s="744"/>
      <c r="M277" s="744"/>
      <c r="N277" s="744"/>
      <c r="O277" s="324">
        <f>+L277+M277-N277</f>
        <v>0</v>
      </c>
      <c r="P277" s="744"/>
      <c r="Q277" s="744"/>
      <c r="R277" s="744"/>
      <c r="S277" s="744"/>
      <c r="T277" s="744"/>
      <c r="U277" s="744"/>
      <c r="V277" s="744"/>
      <c r="W277" s="744"/>
      <c r="X277" s="326"/>
      <c r="Y277" s="326"/>
    </row>
    <row r="278" spans="1:25" ht="22.5" customHeight="1" thickTop="1" thickBot="1" x14ac:dyDescent="0.3">
      <c r="A278" s="740">
        <v>1</v>
      </c>
      <c r="B278" s="740">
        <v>1</v>
      </c>
      <c r="C278" s="741" t="s">
        <v>760</v>
      </c>
      <c r="D278" s="741" t="s">
        <v>761</v>
      </c>
      <c r="E278" s="741" t="s">
        <v>764</v>
      </c>
      <c r="F278" s="741" t="s">
        <v>1013</v>
      </c>
      <c r="G278" s="741"/>
      <c r="H278" s="741"/>
      <c r="I278" s="741"/>
      <c r="J278" s="741"/>
      <c r="K278" s="742" t="s">
        <v>1109</v>
      </c>
      <c r="L278" s="744">
        <f>+L279+L283</f>
        <v>0</v>
      </c>
      <c r="M278" s="744">
        <f t="shared" ref="M278:V278" si="95">+M279+M283</f>
        <v>0</v>
      </c>
      <c r="N278" s="744">
        <f t="shared" si="95"/>
        <v>0</v>
      </c>
      <c r="O278" s="744">
        <f t="shared" si="95"/>
        <v>0</v>
      </c>
      <c r="P278" s="744">
        <f t="shared" si="95"/>
        <v>0</v>
      </c>
      <c r="Q278" s="744">
        <f t="shared" si="95"/>
        <v>0</v>
      </c>
      <c r="R278" s="744">
        <f t="shared" si="95"/>
        <v>0</v>
      </c>
      <c r="S278" s="744">
        <f t="shared" si="95"/>
        <v>0</v>
      </c>
      <c r="T278" s="744">
        <f t="shared" si="95"/>
        <v>0</v>
      </c>
      <c r="U278" s="744">
        <f t="shared" si="95"/>
        <v>0</v>
      </c>
      <c r="V278" s="744">
        <f t="shared" si="95"/>
        <v>0</v>
      </c>
      <c r="W278" s="744"/>
      <c r="X278" s="326"/>
      <c r="Y278" s="326"/>
    </row>
    <row r="279" spans="1:25" ht="22.5" customHeight="1" thickTop="1" thickBot="1" x14ac:dyDescent="0.3">
      <c r="A279" s="740">
        <v>1</v>
      </c>
      <c r="B279" s="740">
        <v>1</v>
      </c>
      <c r="C279" s="741" t="s">
        <v>760</v>
      </c>
      <c r="D279" s="741" t="s">
        <v>761</v>
      </c>
      <c r="E279" s="741" t="s">
        <v>764</v>
      </c>
      <c r="F279" s="741" t="s">
        <v>1013</v>
      </c>
      <c r="G279" s="741" t="s">
        <v>761</v>
      </c>
      <c r="H279" s="741"/>
      <c r="I279" s="741"/>
      <c r="J279" s="741"/>
      <c r="K279" s="742" t="s">
        <v>1110</v>
      </c>
      <c r="L279" s="744">
        <f>SUM(L280:L282)</f>
        <v>0</v>
      </c>
      <c r="M279" s="744">
        <f t="shared" ref="M279:V279" si="96">SUM(M280:M282)</f>
        <v>0</v>
      </c>
      <c r="N279" s="744">
        <f t="shared" si="96"/>
        <v>0</v>
      </c>
      <c r="O279" s="744">
        <f t="shared" si="96"/>
        <v>0</v>
      </c>
      <c r="P279" s="744">
        <f t="shared" si="96"/>
        <v>0</v>
      </c>
      <c r="Q279" s="744">
        <f t="shared" si="96"/>
        <v>0</v>
      </c>
      <c r="R279" s="744">
        <f t="shared" si="96"/>
        <v>0</v>
      </c>
      <c r="S279" s="744">
        <f t="shared" si="96"/>
        <v>0</v>
      </c>
      <c r="T279" s="744">
        <f t="shared" si="96"/>
        <v>0</v>
      </c>
      <c r="U279" s="744">
        <f t="shared" si="96"/>
        <v>0</v>
      </c>
      <c r="V279" s="744">
        <f t="shared" si="96"/>
        <v>0</v>
      </c>
      <c r="W279" s="744"/>
      <c r="X279" s="326"/>
      <c r="Y279" s="326"/>
    </row>
    <row r="280" spans="1:25" ht="22.5" customHeight="1" thickTop="1" thickBot="1" x14ac:dyDescent="0.3">
      <c r="A280" s="740">
        <v>1</v>
      </c>
      <c r="B280" s="740">
        <v>1</v>
      </c>
      <c r="C280" s="741" t="s">
        <v>760</v>
      </c>
      <c r="D280" s="741" t="s">
        <v>761</v>
      </c>
      <c r="E280" s="741" t="s">
        <v>764</v>
      </c>
      <c r="F280" s="741" t="s">
        <v>1013</v>
      </c>
      <c r="G280" s="741" t="s">
        <v>761</v>
      </c>
      <c r="H280" s="741" t="s">
        <v>845</v>
      </c>
      <c r="I280" s="741"/>
      <c r="J280" s="741"/>
      <c r="K280" s="742" t="s">
        <v>1111</v>
      </c>
      <c r="L280" s="744"/>
      <c r="M280" s="744"/>
      <c r="N280" s="744"/>
      <c r="O280" s="324">
        <f>+L280+M280-N280</f>
        <v>0</v>
      </c>
      <c r="P280" s="744"/>
      <c r="Q280" s="744"/>
      <c r="R280" s="744"/>
      <c r="S280" s="744"/>
      <c r="T280" s="744"/>
      <c r="U280" s="744"/>
      <c r="V280" s="744"/>
      <c r="W280" s="744"/>
      <c r="X280" s="326"/>
      <c r="Y280" s="326"/>
    </row>
    <row r="281" spans="1:25" ht="22.5" customHeight="1" thickTop="1" thickBot="1" x14ac:dyDescent="0.3">
      <c r="A281" s="740">
        <v>1</v>
      </c>
      <c r="B281" s="740">
        <v>1</v>
      </c>
      <c r="C281" s="741" t="s">
        <v>760</v>
      </c>
      <c r="D281" s="741" t="s">
        <v>761</v>
      </c>
      <c r="E281" s="741" t="s">
        <v>764</v>
      </c>
      <c r="F281" s="741" t="s">
        <v>1013</v>
      </c>
      <c r="G281" s="741" t="s">
        <v>761</v>
      </c>
      <c r="H281" s="741" t="s">
        <v>760</v>
      </c>
      <c r="I281" s="741"/>
      <c r="J281" s="741"/>
      <c r="K281" s="742" t="s">
        <v>1112</v>
      </c>
      <c r="L281" s="744"/>
      <c r="M281" s="744"/>
      <c r="N281" s="744"/>
      <c r="O281" s="324">
        <f>+L281+M281-N281</f>
        <v>0</v>
      </c>
      <c r="P281" s="744"/>
      <c r="Q281" s="744"/>
      <c r="R281" s="744"/>
      <c r="S281" s="744"/>
      <c r="T281" s="744"/>
      <c r="U281" s="744"/>
      <c r="V281" s="744"/>
      <c r="W281" s="744"/>
      <c r="X281" s="326"/>
      <c r="Y281" s="326"/>
    </row>
    <row r="282" spans="1:25" ht="22.5" customHeight="1" thickTop="1" thickBot="1" x14ac:dyDescent="0.3">
      <c r="A282" s="740">
        <v>1</v>
      </c>
      <c r="B282" s="740">
        <v>1</v>
      </c>
      <c r="C282" s="741" t="s">
        <v>760</v>
      </c>
      <c r="D282" s="741" t="s">
        <v>761</v>
      </c>
      <c r="E282" s="741" t="s">
        <v>764</v>
      </c>
      <c r="F282" s="741" t="s">
        <v>1013</v>
      </c>
      <c r="G282" s="741" t="s">
        <v>761</v>
      </c>
      <c r="H282" s="741" t="s">
        <v>856</v>
      </c>
      <c r="I282" s="741"/>
      <c r="J282" s="741"/>
      <c r="K282" s="742" t="s">
        <v>1113</v>
      </c>
      <c r="L282" s="744"/>
      <c r="M282" s="744"/>
      <c r="N282" s="744"/>
      <c r="O282" s="324">
        <f>+L282+M282-N282</f>
        <v>0</v>
      </c>
      <c r="P282" s="744"/>
      <c r="Q282" s="744"/>
      <c r="R282" s="744"/>
      <c r="S282" s="744"/>
      <c r="T282" s="744"/>
      <c r="U282" s="744"/>
      <c r="V282" s="744"/>
      <c r="W282" s="744"/>
      <c r="X282" s="326"/>
      <c r="Y282" s="326"/>
    </row>
    <row r="283" spans="1:25" ht="22.5" customHeight="1" thickTop="1" thickBot="1" x14ac:dyDescent="0.3">
      <c r="A283" s="740">
        <v>1</v>
      </c>
      <c r="B283" s="740">
        <v>1</v>
      </c>
      <c r="C283" s="741" t="s">
        <v>760</v>
      </c>
      <c r="D283" s="741" t="s">
        <v>761</v>
      </c>
      <c r="E283" s="741" t="s">
        <v>764</v>
      </c>
      <c r="F283" s="741" t="s">
        <v>1013</v>
      </c>
      <c r="G283" s="741" t="s">
        <v>764</v>
      </c>
      <c r="H283" s="741"/>
      <c r="I283" s="741"/>
      <c r="J283" s="741"/>
      <c r="K283" s="742" t="s">
        <v>1114</v>
      </c>
      <c r="L283" s="744">
        <f>SUM(L284:L286)</f>
        <v>0</v>
      </c>
      <c r="M283" s="744">
        <f t="shared" ref="M283:V283" si="97">SUM(M284:M286)</f>
        <v>0</v>
      </c>
      <c r="N283" s="744">
        <f t="shared" si="97"/>
        <v>0</v>
      </c>
      <c r="O283" s="744">
        <f t="shared" si="97"/>
        <v>0</v>
      </c>
      <c r="P283" s="744">
        <f t="shared" si="97"/>
        <v>0</v>
      </c>
      <c r="Q283" s="744">
        <f t="shared" si="97"/>
        <v>0</v>
      </c>
      <c r="R283" s="744">
        <f t="shared" si="97"/>
        <v>0</v>
      </c>
      <c r="S283" s="744">
        <f t="shared" si="97"/>
        <v>0</v>
      </c>
      <c r="T283" s="744">
        <f t="shared" si="97"/>
        <v>0</v>
      </c>
      <c r="U283" s="744">
        <f t="shared" si="97"/>
        <v>0</v>
      </c>
      <c r="V283" s="744">
        <f t="shared" si="97"/>
        <v>0</v>
      </c>
      <c r="W283" s="744"/>
      <c r="X283" s="326"/>
      <c r="Y283" s="326"/>
    </row>
    <row r="284" spans="1:25" ht="22.5" customHeight="1" thickTop="1" thickBot="1" x14ac:dyDescent="0.3">
      <c r="A284" s="740">
        <v>1</v>
      </c>
      <c r="B284" s="740">
        <v>1</v>
      </c>
      <c r="C284" s="741" t="s">
        <v>760</v>
      </c>
      <c r="D284" s="741" t="s">
        <v>761</v>
      </c>
      <c r="E284" s="741" t="s">
        <v>764</v>
      </c>
      <c r="F284" s="741" t="s">
        <v>1013</v>
      </c>
      <c r="G284" s="741" t="s">
        <v>764</v>
      </c>
      <c r="H284" s="741" t="s">
        <v>845</v>
      </c>
      <c r="I284" s="741"/>
      <c r="J284" s="741"/>
      <c r="K284" s="742" t="s">
        <v>1115</v>
      </c>
      <c r="L284" s="744"/>
      <c r="M284" s="744"/>
      <c r="N284" s="744"/>
      <c r="O284" s="324">
        <f>+L284+M284-N284</f>
        <v>0</v>
      </c>
      <c r="P284" s="744"/>
      <c r="Q284" s="744"/>
      <c r="R284" s="744"/>
      <c r="S284" s="744"/>
      <c r="T284" s="744"/>
      <c r="U284" s="744"/>
      <c r="V284" s="744"/>
      <c r="W284" s="744"/>
      <c r="X284" s="326"/>
      <c r="Y284" s="326"/>
    </row>
    <row r="285" spans="1:25" ht="22.5" customHeight="1" thickTop="1" thickBot="1" x14ac:dyDescent="0.3">
      <c r="A285" s="740">
        <v>1</v>
      </c>
      <c r="B285" s="740">
        <v>1</v>
      </c>
      <c r="C285" s="741" t="s">
        <v>760</v>
      </c>
      <c r="D285" s="741" t="s">
        <v>761</v>
      </c>
      <c r="E285" s="741" t="s">
        <v>764</v>
      </c>
      <c r="F285" s="741" t="s">
        <v>1013</v>
      </c>
      <c r="G285" s="741" t="s">
        <v>764</v>
      </c>
      <c r="H285" s="741" t="s">
        <v>760</v>
      </c>
      <c r="I285" s="741"/>
      <c r="J285" s="741"/>
      <c r="K285" s="742" t="s">
        <v>1116</v>
      </c>
      <c r="L285" s="744"/>
      <c r="M285" s="744"/>
      <c r="N285" s="744"/>
      <c r="O285" s="324">
        <f>+L285+M285-N285</f>
        <v>0</v>
      </c>
      <c r="P285" s="744"/>
      <c r="Q285" s="744"/>
      <c r="R285" s="744"/>
      <c r="S285" s="744"/>
      <c r="T285" s="744"/>
      <c r="U285" s="744"/>
      <c r="V285" s="744"/>
      <c r="W285" s="744"/>
      <c r="X285" s="326"/>
      <c r="Y285" s="326"/>
    </row>
    <row r="286" spans="1:25" ht="22.5" customHeight="1" thickTop="1" thickBot="1" x14ac:dyDescent="0.3">
      <c r="A286" s="740">
        <v>1</v>
      </c>
      <c r="B286" s="740">
        <v>1</v>
      </c>
      <c r="C286" s="741" t="s">
        <v>760</v>
      </c>
      <c r="D286" s="741" t="s">
        <v>761</v>
      </c>
      <c r="E286" s="741" t="s">
        <v>764</v>
      </c>
      <c r="F286" s="741" t="s">
        <v>1013</v>
      </c>
      <c r="G286" s="741" t="s">
        <v>764</v>
      </c>
      <c r="H286" s="741" t="s">
        <v>856</v>
      </c>
      <c r="I286" s="741"/>
      <c r="J286" s="741"/>
      <c r="K286" s="742" t="s">
        <v>1117</v>
      </c>
      <c r="L286" s="744"/>
      <c r="M286" s="744"/>
      <c r="N286" s="744"/>
      <c r="O286" s="324">
        <f>+L286+M286-N286</f>
        <v>0</v>
      </c>
      <c r="P286" s="744"/>
      <c r="Q286" s="744"/>
      <c r="R286" s="744"/>
      <c r="S286" s="744"/>
      <c r="T286" s="744"/>
      <c r="U286" s="744"/>
      <c r="V286" s="744"/>
      <c r="W286" s="744"/>
      <c r="X286" s="326"/>
      <c r="Y286" s="326"/>
    </row>
    <row r="287" spans="1:25" ht="22.5" customHeight="1" thickTop="1" thickBot="1" x14ac:dyDescent="0.3">
      <c r="A287" s="740">
        <v>1</v>
      </c>
      <c r="B287" s="741" t="s">
        <v>845</v>
      </c>
      <c r="C287" s="741" t="s">
        <v>760</v>
      </c>
      <c r="D287" s="741" t="s">
        <v>768</v>
      </c>
      <c r="E287" s="741"/>
      <c r="F287" s="741"/>
      <c r="G287" s="741"/>
      <c r="H287" s="741"/>
      <c r="I287" s="741"/>
      <c r="J287" s="741"/>
      <c r="K287" s="742" t="s">
        <v>1118</v>
      </c>
      <c r="L287" s="744">
        <f>+L288+L292+L296+L300+L304</f>
        <v>0</v>
      </c>
      <c r="M287" s="744">
        <f t="shared" ref="M287:V287" si="98">+M288+M292+M296+M300+M304</f>
        <v>0</v>
      </c>
      <c r="N287" s="744">
        <f t="shared" si="98"/>
        <v>0</v>
      </c>
      <c r="O287" s="744">
        <f t="shared" si="98"/>
        <v>0</v>
      </c>
      <c r="P287" s="744">
        <f t="shared" si="98"/>
        <v>0</v>
      </c>
      <c r="Q287" s="744">
        <f t="shared" si="98"/>
        <v>0</v>
      </c>
      <c r="R287" s="744">
        <f t="shared" si="98"/>
        <v>0</v>
      </c>
      <c r="S287" s="744">
        <f t="shared" si="98"/>
        <v>0</v>
      </c>
      <c r="T287" s="744">
        <f t="shared" si="98"/>
        <v>0</v>
      </c>
      <c r="U287" s="744">
        <f t="shared" si="98"/>
        <v>0</v>
      </c>
      <c r="V287" s="744">
        <f t="shared" si="98"/>
        <v>0</v>
      </c>
      <c r="W287" s="744"/>
      <c r="X287" s="326"/>
      <c r="Y287" s="326"/>
    </row>
    <row r="288" spans="1:25" ht="22.5" customHeight="1" thickTop="1" thickBot="1" x14ac:dyDescent="0.3">
      <c r="A288" s="740">
        <v>1</v>
      </c>
      <c r="B288" s="741" t="s">
        <v>845</v>
      </c>
      <c r="C288" s="741" t="s">
        <v>760</v>
      </c>
      <c r="D288" s="741" t="s">
        <v>768</v>
      </c>
      <c r="E288" s="741" t="s">
        <v>764</v>
      </c>
      <c r="F288" s="741"/>
      <c r="G288" s="741"/>
      <c r="H288" s="741"/>
      <c r="I288" s="741"/>
      <c r="J288" s="741"/>
      <c r="K288" s="742" t="s">
        <v>1119</v>
      </c>
      <c r="L288" s="744">
        <f>SUM(L289:L291)</f>
        <v>0</v>
      </c>
      <c r="M288" s="744">
        <f t="shared" ref="M288:V288" si="99">SUM(M289:M291)</f>
        <v>0</v>
      </c>
      <c r="N288" s="744">
        <f t="shared" si="99"/>
        <v>0</v>
      </c>
      <c r="O288" s="744">
        <f t="shared" si="99"/>
        <v>0</v>
      </c>
      <c r="P288" s="744">
        <f t="shared" si="99"/>
        <v>0</v>
      </c>
      <c r="Q288" s="744">
        <f t="shared" si="99"/>
        <v>0</v>
      </c>
      <c r="R288" s="744">
        <f t="shared" si="99"/>
        <v>0</v>
      </c>
      <c r="S288" s="744">
        <f t="shared" si="99"/>
        <v>0</v>
      </c>
      <c r="T288" s="744">
        <f t="shared" si="99"/>
        <v>0</v>
      </c>
      <c r="U288" s="744">
        <f t="shared" si="99"/>
        <v>0</v>
      </c>
      <c r="V288" s="744">
        <f t="shared" si="99"/>
        <v>0</v>
      </c>
      <c r="W288" s="744"/>
      <c r="X288" s="326"/>
      <c r="Y288" s="326"/>
    </row>
    <row r="289" spans="1:25" ht="22.5" customHeight="1" thickTop="1" thickBot="1" x14ac:dyDescent="0.3">
      <c r="A289" s="740">
        <v>1</v>
      </c>
      <c r="B289" s="741" t="s">
        <v>845</v>
      </c>
      <c r="C289" s="741" t="s">
        <v>760</v>
      </c>
      <c r="D289" s="741" t="s">
        <v>768</v>
      </c>
      <c r="E289" s="741" t="s">
        <v>764</v>
      </c>
      <c r="F289" s="741" t="s">
        <v>845</v>
      </c>
      <c r="G289" s="741"/>
      <c r="H289" s="741"/>
      <c r="I289" s="741"/>
      <c r="J289" s="741"/>
      <c r="K289" s="742" t="s">
        <v>1120</v>
      </c>
      <c r="L289" s="744"/>
      <c r="M289" s="744"/>
      <c r="N289" s="744"/>
      <c r="O289" s="324">
        <f>+L289+M289-N289</f>
        <v>0</v>
      </c>
      <c r="P289" s="744"/>
      <c r="Q289" s="744"/>
      <c r="R289" s="744"/>
      <c r="S289" s="744"/>
      <c r="T289" s="744"/>
      <c r="U289" s="744"/>
      <c r="V289" s="744"/>
      <c r="W289" s="744"/>
      <c r="X289" s="326"/>
      <c r="Y289" s="326"/>
    </row>
    <row r="290" spans="1:25" ht="22.5" customHeight="1" thickTop="1" thickBot="1" x14ac:dyDescent="0.3">
      <c r="A290" s="740">
        <v>1</v>
      </c>
      <c r="B290" s="741" t="s">
        <v>845</v>
      </c>
      <c r="C290" s="741" t="s">
        <v>760</v>
      </c>
      <c r="D290" s="741" t="s">
        <v>768</v>
      </c>
      <c r="E290" s="741" t="s">
        <v>764</v>
      </c>
      <c r="F290" s="741" t="s">
        <v>760</v>
      </c>
      <c r="G290" s="741"/>
      <c r="H290" s="741"/>
      <c r="I290" s="741"/>
      <c r="J290" s="741"/>
      <c r="K290" s="742" t="s">
        <v>1121</v>
      </c>
      <c r="L290" s="744"/>
      <c r="M290" s="744"/>
      <c r="N290" s="744"/>
      <c r="O290" s="324">
        <f>+L290+M290-N290</f>
        <v>0</v>
      </c>
      <c r="P290" s="744"/>
      <c r="Q290" s="744"/>
      <c r="R290" s="744"/>
      <c r="S290" s="744"/>
      <c r="T290" s="744"/>
      <c r="U290" s="744"/>
      <c r="V290" s="744"/>
      <c r="W290" s="744"/>
      <c r="X290" s="326"/>
      <c r="Y290" s="326"/>
    </row>
    <row r="291" spans="1:25" ht="22.5" customHeight="1" thickTop="1" thickBot="1" x14ac:dyDescent="0.3">
      <c r="A291" s="740">
        <v>1</v>
      </c>
      <c r="B291" s="741" t="s">
        <v>845</v>
      </c>
      <c r="C291" s="741" t="s">
        <v>760</v>
      </c>
      <c r="D291" s="741" t="s">
        <v>768</v>
      </c>
      <c r="E291" s="741" t="s">
        <v>764</v>
      </c>
      <c r="F291" s="741" t="s">
        <v>856</v>
      </c>
      <c r="G291" s="741"/>
      <c r="H291" s="741"/>
      <c r="I291" s="741"/>
      <c r="J291" s="741"/>
      <c r="K291" s="742" t="s">
        <v>1122</v>
      </c>
      <c r="L291" s="744"/>
      <c r="M291" s="744"/>
      <c r="N291" s="744"/>
      <c r="O291" s="324">
        <f>+L291+M291-N291</f>
        <v>0</v>
      </c>
      <c r="P291" s="744"/>
      <c r="Q291" s="744"/>
      <c r="R291" s="744"/>
      <c r="S291" s="744"/>
      <c r="T291" s="744"/>
      <c r="U291" s="744"/>
      <c r="V291" s="744"/>
      <c r="W291" s="744"/>
      <c r="X291" s="326"/>
      <c r="Y291" s="326"/>
    </row>
    <row r="292" spans="1:25" ht="22.5" customHeight="1" thickTop="1" thickBot="1" x14ac:dyDescent="0.3">
      <c r="A292" s="740">
        <v>1</v>
      </c>
      <c r="B292" s="741" t="s">
        <v>845</v>
      </c>
      <c r="C292" s="741" t="s">
        <v>760</v>
      </c>
      <c r="D292" s="741" t="s">
        <v>768</v>
      </c>
      <c r="E292" s="741" t="s">
        <v>768</v>
      </c>
      <c r="F292" s="741"/>
      <c r="G292" s="741"/>
      <c r="H292" s="741"/>
      <c r="I292" s="741"/>
      <c r="J292" s="741"/>
      <c r="K292" s="742" t="s">
        <v>1123</v>
      </c>
      <c r="L292" s="744">
        <f>SUM(L293:L295)</f>
        <v>0</v>
      </c>
      <c r="M292" s="744">
        <f t="shared" ref="M292:V292" si="100">SUM(M293:M295)</f>
        <v>0</v>
      </c>
      <c r="N292" s="744">
        <f t="shared" si="100"/>
        <v>0</v>
      </c>
      <c r="O292" s="744">
        <f t="shared" si="100"/>
        <v>0</v>
      </c>
      <c r="P292" s="744">
        <f t="shared" si="100"/>
        <v>0</v>
      </c>
      <c r="Q292" s="744">
        <f t="shared" si="100"/>
        <v>0</v>
      </c>
      <c r="R292" s="744">
        <f t="shared" si="100"/>
        <v>0</v>
      </c>
      <c r="S292" s="744">
        <f t="shared" si="100"/>
        <v>0</v>
      </c>
      <c r="T292" s="744">
        <f t="shared" si="100"/>
        <v>0</v>
      </c>
      <c r="U292" s="744">
        <f t="shared" si="100"/>
        <v>0</v>
      </c>
      <c r="V292" s="744">
        <f t="shared" si="100"/>
        <v>0</v>
      </c>
      <c r="W292" s="744"/>
      <c r="X292" s="326"/>
      <c r="Y292" s="326"/>
    </row>
    <row r="293" spans="1:25" ht="22.5" customHeight="1" thickTop="1" thickBot="1" x14ac:dyDescent="0.3">
      <c r="A293" s="740">
        <v>1</v>
      </c>
      <c r="B293" s="741" t="s">
        <v>845</v>
      </c>
      <c r="C293" s="741" t="s">
        <v>760</v>
      </c>
      <c r="D293" s="741" t="s">
        <v>768</v>
      </c>
      <c r="E293" s="741" t="s">
        <v>768</v>
      </c>
      <c r="F293" s="741" t="s">
        <v>845</v>
      </c>
      <c r="G293" s="741"/>
      <c r="H293" s="741"/>
      <c r="I293" s="741"/>
      <c r="J293" s="741"/>
      <c r="K293" s="742" t="s">
        <v>1124</v>
      </c>
      <c r="L293" s="744"/>
      <c r="M293" s="744"/>
      <c r="N293" s="744"/>
      <c r="O293" s="324">
        <f>+L293+M293-N293</f>
        <v>0</v>
      </c>
      <c r="P293" s="744"/>
      <c r="Q293" s="744"/>
      <c r="R293" s="744"/>
      <c r="S293" s="744"/>
      <c r="T293" s="744"/>
      <c r="U293" s="744"/>
      <c r="V293" s="744"/>
      <c r="W293" s="744"/>
      <c r="X293" s="326"/>
      <c r="Y293" s="326"/>
    </row>
    <row r="294" spans="1:25" ht="22.5" customHeight="1" thickTop="1" thickBot="1" x14ac:dyDescent="0.3">
      <c r="A294" s="740">
        <v>1</v>
      </c>
      <c r="B294" s="741" t="s">
        <v>845</v>
      </c>
      <c r="C294" s="741" t="s">
        <v>760</v>
      </c>
      <c r="D294" s="741" t="s">
        <v>768</v>
      </c>
      <c r="E294" s="741" t="s">
        <v>768</v>
      </c>
      <c r="F294" s="741" t="s">
        <v>760</v>
      </c>
      <c r="G294" s="741"/>
      <c r="H294" s="741"/>
      <c r="I294" s="741"/>
      <c r="J294" s="741"/>
      <c r="K294" s="742" t="s">
        <v>1125</v>
      </c>
      <c r="L294" s="744"/>
      <c r="M294" s="744"/>
      <c r="N294" s="744"/>
      <c r="O294" s="324">
        <f>+L294+M294-N294</f>
        <v>0</v>
      </c>
      <c r="P294" s="744"/>
      <c r="Q294" s="744"/>
      <c r="R294" s="744"/>
      <c r="S294" s="744"/>
      <c r="T294" s="744"/>
      <c r="U294" s="744"/>
      <c r="V294" s="744"/>
      <c r="W294" s="744"/>
      <c r="X294" s="326"/>
      <c r="Y294" s="326"/>
    </row>
    <row r="295" spans="1:25" ht="22.5" customHeight="1" thickTop="1" thickBot="1" x14ac:dyDescent="0.3">
      <c r="A295" s="740">
        <v>1</v>
      </c>
      <c r="B295" s="741" t="s">
        <v>845</v>
      </c>
      <c r="C295" s="741" t="s">
        <v>760</v>
      </c>
      <c r="D295" s="741" t="s">
        <v>768</v>
      </c>
      <c r="E295" s="741" t="s">
        <v>768</v>
      </c>
      <c r="F295" s="741" t="s">
        <v>856</v>
      </c>
      <c r="G295" s="741"/>
      <c r="H295" s="741"/>
      <c r="I295" s="741"/>
      <c r="J295" s="741"/>
      <c r="K295" s="742" t="s">
        <v>1126</v>
      </c>
      <c r="L295" s="744"/>
      <c r="M295" s="744"/>
      <c r="N295" s="744"/>
      <c r="O295" s="324">
        <f>+L295+M295-N295</f>
        <v>0</v>
      </c>
      <c r="P295" s="744"/>
      <c r="Q295" s="744"/>
      <c r="R295" s="744"/>
      <c r="S295" s="744"/>
      <c r="T295" s="744"/>
      <c r="U295" s="744"/>
      <c r="V295" s="744"/>
      <c r="W295" s="744"/>
      <c r="X295" s="326"/>
      <c r="Y295" s="326"/>
    </row>
    <row r="296" spans="1:25" ht="22.5" customHeight="1" thickTop="1" thickBot="1" x14ac:dyDescent="0.3">
      <c r="A296" s="740">
        <v>1</v>
      </c>
      <c r="B296" s="741" t="s">
        <v>845</v>
      </c>
      <c r="C296" s="741" t="s">
        <v>760</v>
      </c>
      <c r="D296" s="741" t="s">
        <v>768</v>
      </c>
      <c r="E296" s="741" t="s">
        <v>784</v>
      </c>
      <c r="F296" s="741"/>
      <c r="G296" s="741"/>
      <c r="H296" s="741"/>
      <c r="I296" s="741"/>
      <c r="J296" s="741"/>
      <c r="K296" s="742" t="s">
        <v>1127</v>
      </c>
      <c r="L296" s="744">
        <f>SUM(L297:L299)</f>
        <v>0</v>
      </c>
      <c r="M296" s="744">
        <f t="shared" ref="M296:V296" si="101">SUM(M297:M299)</f>
        <v>0</v>
      </c>
      <c r="N296" s="744">
        <f t="shared" si="101"/>
        <v>0</v>
      </c>
      <c r="O296" s="744">
        <f t="shared" si="101"/>
        <v>0</v>
      </c>
      <c r="P296" s="744">
        <f t="shared" si="101"/>
        <v>0</v>
      </c>
      <c r="Q296" s="744">
        <f t="shared" si="101"/>
        <v>0</v>
      </c>
      <c r="R296" s="744">
        <f t="shared" si="101"/>
        <v>0</v>
      </c>
      <c r="S296" s="744">
        <f t="shared" si="101"/>
        <v>0</v>
      </c>
      <c r="T296" s="744">
        <f t="shared" si="101"/>
        <v>0</v>
      </c>
      <c r="U296" s="744">
        <f t="shared" si="101"/>
        <v>0</v>
      </c>
      <c r="V296" s="744">
        <f t="shared" si="101"/>
        <v>0</v>
      </c>
      <c r="W296" s="744"/>
      <c r="X296" s="326"/>
      <c r="Y296" s="326"/>
    </row>
    <row r="297" spans="1:25" ht="22.5" customHeight="1" thickTop="1" thickBot="1" x14ac:dyDescent="0.3">
      <c r="A297" s="740">
        <v>1</v>
      </c>
      <c r="B297" s="741" t="s">
        <v>845</v>
      </c>
      <c r="C297" s="741" t="s">
        <v>760</v>
      </c>
      <c r="D297" s="741" t="s">
        <v>768</v>
      </c>
      <c r="E297" s="741" t="s">
        <v>784</v>
      </c>
      <c r="F297" s="741" t="s">
        <v>845</v>
      </c>
      <c r="G297" s="741"/>
      <c r="H297" s="741"/>
      <c r="I297" s="741"/>
      <c r="J297" s="741"/>
      <c r="K297" s="742" t="s">
        <v>1128</v>
      </c>
      <c r="L297" s="744"/>
      <c r="M297" s="744"/>
      <c r="N297" s="744"/>
      <c r="O297" s="324">
        <f>+L297+M297-N297</f>
        <v>0</v>
      </c>
      <c r="P297" s="744"/>
      <c r="Q297" s="744"/>
      <c r="R297" s="744"/>
      <c r="S297" s="744"/>
      <c r="T297" s="744"/>
      <c r="U297" s="744"/>
      <c r="V297" s="744"/>
      <c r="W297" s="744"/>
      <c r="X297" s="326"/>
      <c r="Y297" s="326"/>
    </row>
    <row r="298" spans="1:25" ht="22.5" customHeight="1" thickTop="1" thickBot="1" x14ac:dyDescent="0.3">
      <c r="A298" s="740">
        <v>1</v>
      </c>
      <c r="B298" s="741" t="s">
        <v>845</v>
      </c>
      <c r="C298" s="741" t="s">
        <v>760</v>
      </c>
      <c r="D298" s="741" t="s">
        <v>768</v>
      </c>
      <c r="E298" s="741" t="s">
        <v>784</v>
      </c>
      <c r="F298" s="741" t="s">
        <v>760</v>
      </c>
      <c r="G298" s="741"/>
      <c r="H298" s="741"/>
      <c r="I298" s="741"/>
      <c r="J298" s="741"/>
      <c r="K298" s="742" t="s">
        <v>1129</v>
      </c>
      <c r="L298" s="744"/>
      <c r="M298" s="744"/>
      <c r="N298" s="744"/>
      <c r="O298" s="324">
        <f>+L298+M298-N298</f>
        <v>0</v>
      </c>
      <c r="P298" s="744"/>
      <c r="Q298" s="744"/>
      <c r="R298" s="744"/>
      <c r="S298" s="744"/>
      <c r="T298" s="744"/>
      <c r="U298" s="744"/>
      <c r="V298" s="744"/>
      <c r="W298" s="744"/>
      <c r="X298" s="326"/>
      <c r="Y298" s="326"/>
    </row>
    <row r="299" spans="1:25" ht="22.5" customHeight="1" thickTop="1" thickBot="1" x14ac:dyDescent="0.3">
      <c r="A299" s="740">
        <v>1</v>
      </c>
      <c r="B299" s="741" t="s">
        <v>845</v>
      </c>
      <c r="C299" s="741" t="s">
        <v>760</v>
      </c>
      <c r="D299" s="741" t="s">
        <v>768</v>
      </c>
      <c r="E299" s="741" t="s">
        <v>784</v>
      </c>
      <c r="F299" s="741" t="s">
        <v>856</v>
      </c>
      <c r="G299" s="741"/>
      <c r="H299" s="741"/>
      <c r="I299" s="741"/>
      <c r="J299" s="741"/>
      <c r="K299" s="742" t="s">
        <v>1130</v>
      </c>
      <c r="L299" s="744"/>
      <c r="M299" s="744"/>
      <c r="N299" s="744"/>
      <c r="O299" s="324">
        <f>+L299+M299-N299</f>
        <v>0</v>
      </c>
      <c r="P299" s="744"/>
      <c r="Q299" s="744"/>
      <c r="R299" s="744"/>
      <c r="S299" s="744"/>
      <c r="T299" s="744"/>
      <c r="U299" s="744"/>
      <c r="V299" s="744"/>
      <c r="W299" s="744"/>
      <c r="X299" s="326"/>
      <c r="Y299" s="326"/>
    </row>
    <row r="300" spans="1:25" ht="22.5" customHeight="1" thickTop="1" thickBot="1" x14ac:dyDescent="0.3">
      <c r="A300" s="740">
        <v>1</v>
      </c>
      <c r="B300" s="741" t="s">
        <v>845</v>
      </c>
      <c r="C300" s="741" t="s">
        <v>760</v>
      </c>
      <c r="D300" s="741" t="s">
        <v>768</v>
      </c>
      <c r="E300" s="741" t="s">
        <v>869</v>
      </c>
      <c r="F300" s="741"/>
      <c r="G300" s="741"/>
      <c r="H300" s="741"/>
      <c r="I300" s="741"/>
      <c r="J300" s="741"/>
      <c r="K300" s="742" t="s">
        <v>1131</v>
      </c>
      <c r="L300" s="744">
        <f>SUM(L301:L303)</f>
        <v>0</v>
      </c>
      <c r="M300" s="744">
        <f t="shared" ref="M300:V300" si="102">SUM(M301:M303)</f>
        <v>0</v>
      </c>
      <c r="N300" s="744">
        <f t="shared" si="102"/>
        <v>0</v>
      </c>
      <c r="O300" s="744">
        <f t="shared" si="102"/>
        <v>0</v>
      </c>
      <c r="P300" s="744">
        <f t="shared" si="102"/>
        <v>0</v>
      </c>
      <c r="Q300" s="744">
        <f t="shared" si="102"/>
        <v>0</v>
      </c>
      <c r="R300" s="744">
        <f t="shared" si="102"/>
        <v>0</v>
      </c>
      <c r="S300" s="744">
        <f t="shared" si="102"/>
        <v>0</v>
      </c>
      <c r="T300" s="744">
        <f t="shared" si="102"/>
        <v>0</v>
      </c>
      <c r="U300" s="744">
        <f t="shared" si="102"/>
        <v>0</v>
      </c>
      <c r="V300" s="744">
        <f t="shared" si="102"/>
        <v>0</v>
      </c>
      <c r="W300" s="744"/>
      <c r="X300" s="326"/>
      <c r="Y300" s="326"/>
    </row>
    <row r="301" spans="1:25" ht="22.5" customHeight="1" thickTop="1" thickBot="1" x14ac:dyDescent="0.3">
      <c r="A301" s="740">
        <v>1</v>
      </c>
      <c r="B301" s="741" t="s">
        <v>845</v>
      </c>
      <c r="C301" s="741" t="s">
        <v>760</v>
      </c>
      <c r="D301" s="741" t="s">
        <v>768</v>
      </c>
      <c r="E301" s="741" t="s">
        <v>869</v>
      </c>
      <c r="F301" s="741" t="s">
        <v>845</v>
      </c>
      <c r="G301" s="741"/>
      <c r="H301" s="741"/>
      <c r="I301" s="741"/>
      <c r="J301" s="741"/>
      <c r="K301" s="742" t="s">
        <v>1132</v>
      </c>
      <c r="L301" s="744"/>
      <c r="M301" s="744"/>
      <c r="N301" s="744"/>
      <c r="O301" s="324">
        <f>+L301+M301-N301</f>
        <v>0</v>
      </c>
      <c r="P301" s="744"/>
      <c r="Q301" s="744"/>
      <c r="R301" s="744"/>
      <c r="S301" s="744"/>
      <c r="T301" s="744"/>
      <c r="U301" s="744"/>
      <c r="V301" s="744"/>
      <c r="W301" s="744"/>
      <c r="X301" s="326"/>
      <c r="Y301" s="326"/>
    </row>
    <row r="302" spans="1:25" ht="22.5" customHeight="1" thickTop="1" thickBot="1" x14ac:dyDescent="0.3">
      <c r="A302" s="740">
        <v>1</v>
      </c>
      <c r="B302" s="741" t="s">
        <v>845</v>
      </c>
      <c r="C302" s="741" t="s">
        <v>760</v>
      </c>
      <c r="D302" s="741" t="s">
        <v>768</v>
      </c>
      <c r="E302" s="741" t="s">
        <v>869</v>
      </c>
      <c r="F302" s="741" t="s">
        <v>760</v>
      </c>
      <c r="G302" s="741"/>
      <c r="H302" s="741"/>
      <c r="I302" s="741"/>
      <c r="J302" s="741"/>
      <c r="K302" s="742" t="s">
        <v>1133</v>
      </c>
      <c r="L302" s="744"/>
      <c r="M302" s="744"/>
      <c r="N302" s="744"/>
      <c r="O302" s="324">
        <f>+L302+M302-N302</f>
        <v>0</v>
      </c>
      <c r="P302" s="744"/>
      <c r="Q302" s="744"/>
      <c r="R302" s="744"/>
      <c r="S302" s="744"/>
      <c r="T302" s="744"/>
      <c r="U302" s="744"/>
      <c r="V302" s="744"/>
      <c r="W302" s="744"/>
      <c r="X302" s="326"/>
      <c r="Y302" s="326"/>
    </row>
    <row r="303" spans="1:25" ht="22.5" customHeight="1" thickTop="1" thickBot="1" x14ac:dyDescent="0.3">
      <c r="A303" s="740">
        <v>1</v>
      </c>
      <c r="B303" s="741" t="s">
        <v>845</v>
      </c>
      <c r="C303" s="741" t="s">
        <v>760</v>
      </c>
      <c r="D303" s="741" t="s">
        <v>768</v>
      </c>
      <c r="E303" s="741" t="s">
        <v>869</v>
      </c>
      <c r="F303" s="741" t="s">
        <v>856</v>
      </c>
      <c r="G303" s="741"/>
      <c r="H303" s="741"/>
      <c r="I303" s="741"/>
      <c r="J303" s="741"/>
      <c r="K303" s="742" t="s">
        <v>1134</v>
      </c>
      <c r="L303" s="744"/>
      <c r="M303" s="744"/>
      <c r="N303" s="744"/>
      <c r="O303" s="324">
        <f>+L303+M303-N303</f>
        <v>0</v>
      </c>
      <c r="P303" s="744"/>
      <c r="Q303" s="744"/>
      <c r="R303" s="744"/>
      <c r="S303" s="744"/>
      <c r="T303" s="744"/>
      <c r="U303" s="744"/>
      <c r="V303" s="744"/>
      <c r="W303" s="744"/>
      <c r="X303" s="326"/>
      <c r="Y303" s="326"/>
    </row>
    <row r="304" spans="1:25" ht="22.5" customHeight="1" thickTop="1" thickBot="1" x14ac:dyDescent="0.3">
      <c r="A304" s="740">
        <v>1</v>
      </c>
      <c r="B304" s="741" t="s">
        <v>845</v>
      </c>
      <c r="C304" s="741" t="s">
        <v>760</v>
      </c>
      <c r="D304" s="741" t="s">
        <v>768</v>
      </c>
      <c r="E304" s="741" t="s">
        <v>983</v>
      </c>
      <c r="F304" s="741"/>
      <c r="G304" s="741"/>
      <c r="H304" s="741"/>
      <c r="I304" s="741"/>
      <c r="J304" s="741"/>
      <c r="K304" s="742" t="s">
        <v>1135</v>
      </c>
      <c r="L304" s="744">
        <f>SUM(L305:L307)</f>
        <v>0</v>
      </c>
      <c r="M304" s="744">
        <f t="shared" ref="M304:V304" si="103">SUM(M305:M307)</f>
        <v>0</v>
      </c>
      <c r="N304" s="744">
        <f t="shared" si="103"/>
        <v>0</v>
      </c>
      <c r="O304" s="744">
        <f t="shared" si="103"/>
        <v>0</v>
      </c>
      <c r="P304" s="744">
        <f t="shared" si="103"/>
        <v>0</v>
      </c>
      <c r="Q304" s="744">
        <f t="shared" si="103"/>
        <v>0</v>
      </c>
      <c r="R304" s="744">
        <f t="shared" si="103"/>
        <v>0</v>
      </c>
      <c r="S304" s="744">
        <f t="shared" si="103"/>
        <v>0</v>
      </c>
      <c r="T304" s="744">
        <f t="shared" si="103"/>
        <v>0</v>
      </c>
      <c r="U304" s="744">
        <f t="shared" si="103"/>
        <v>0</v>
      </c>
      <c r="V304" s="744">
        <f t="shared" si="103"/>
        <v>0</v>
      </c>
      <c r="W304" s="744"/>
      <c r="X304" s="326"/>
      <c r="Y304" s="326"/>
    </row>
    <row r="305" spans="1:25" ht="22.5" customHeight="1" thickTop="1" thickBot="1" x14ac:dyDescent="0.3">
      <c r="A305" s="740">
        <v>1</v>
      </c>
      <c r="B305" s="741" t="s">
        <v>845</v>
      </c>
      <c r="C305" s="741" t="s">
        <v>760</v>
      </c>
      <c r="D305" s="741" t="s">
        <v>768</v>
      </c>
      <c r="E305" s="741" t="s">
        <v>983</v>
      </c>
      <c r="F305" s="741" t="s">
        <v>845</v>
      </c>
      <c r="G305" s="741"/>
      <c r="H305" s="741"/>
      <c r="I305" s="741"/>
      <c r="J305" s="741"/>
      <c r="K305" s="742" t="s">
        <v>1136</v>
      </c>
      <c r="L305" s="744"/>
      <c r="M305" s="744"/>
      <c r="N305" s="744"/>
      <c r="O305" s="324">
        <f>+L305+M305-N305</f>
        <v>0</v>
      </c>
      <c r="P305" s="744"/>
      <c r="Q305" s="744"/>
      <c r="R305" s="744"/>
      <c r="S305" s="744"/>
      <c r="T305" s="744"/>
      <c r="U305" s="744"/>
      <c r="V305" s="744"/>
      <c r="W305" s="744"/>
      <c r="X305" s="326"/>
      <c r="Y305" s="326"/>
    </row>
    <row r="306" spans="1:25" ht="22.5" customHeight="1" thickTop="1" thickBot="1" x14ac:dyDescent="0.3">
      <c r="A306" s="740">
        <v>1</v>
      </c>
      <c r="B306" s="741" t="s">
        <v>845</v>
      </c>
      <c r="C306" s="741" t="s">
        <v>760</v>
      </c>
      <c r="D306" s="741" t="s">
        <v>768</v>
      </c>
      <c r="E306" s="741" t="s">
        <v>983</v>
      </c>
      <c r="F306" s="741" t="s">
        <v>760</v>
      </c>
      <c r="G306" s="741"/>
      <c r="H306" s="741"/>
      <c r="I306" s="741"/>
      <c r="J306" s="741"/>
      <c r="K306" s="742" t="s">
        <v>1137</v>
      </c>
      <c r="L306" s="744"/>
      <c r="M306" s="744"/>
      <c r="N306" s="744"/>
      <c r="O306" s="324">
        <f>+L306+M306-N306</f>
        <v>0</v>
      </c>
      <c r="P306" s="744"/>
      <c r="Q306" s="744"/>
      <c r="R306" s="744"/>
      <c r="S306" s="744"/>
      <c r="T306" s="744"/>
      <c r="U306" s="744"/>
      <c r="V306" s="744"/>
      <c r="W306" s="744"/>
      <c r="X306" s="326"/>
      <c r="Y306" s="326"/>
    </row>
    <row r="307" spans="1:25" ht="22.5" customHeight="1" thickTop="1" thickBot="1" x14ac:dyDescent="0.3">
      <c r="A307" s="740">
        <v>1</v>
      </c>
      <c r="B307" s="741" t="s">
        <v>845</v>
      </c>
      <c r="C307" s="741" t="s">
        <v>760</v>
      </c>
      <c r="D307" s="741" t="s">
        <v>768</v>
      </c>
      <c r="E307" s="741" t="s">
        <v>983</v>
      </c>
      <c r="F307" s="741" t="s">
        <v>856</v>
      </c>
      <c r="G307" s="741"/>
      <c r="H307" s="741"/>
      <c r="I307" s="741"/>
      <c r="J307" s="741"/>
      <c r="K307" s="742" t="s">
        <v>1138</v>
      </c>
      <c r="L307" s="744"/>
      <c r="M307" s="744"/>
      <c r="N307" s="744"/>
      <c r="O307" s="324">
        <f>+L307+M307-N307</f>
        <v>0</v>
      </c>
      <c r="P307" s="744"/>
      <c r="Q307" s="744"/>
      <c r="R307" s="744"/>
      <c r="S307" s="744"/>
      <c r="T307" s="744"/>
      <c r="U307" s="744"/>
      <c r="V307" s="744"/>
      <c r="W307" s="744"/>
      <c r="X307" s="326"/>
      <c r="Y307" s="326"/>
    </row>
    <row r="308" spans="1:25" ht="22.5" customHeight="1" thickTop="1" thickBot="1" x14ac:dyDescent="0.3">
      <c r="A308" s="740">
        <v>1</v>
      </c>
      <c r="B308" s="741" t="s">
        <v>845</v>
      </c>
      <c r="C308" s="741" t="s">
        <v>760</v>
      </c>
      <c r="D308" s="741" t="s">
        <v>869</v>
      </c>
      <c r="E308" s="741"/>
      <c r="F308" s="741"/>
      <c r="G308" s="741"/>
      <c r="H308" s="741"/>
      <c r="I308" s="741"/>
      <c r="J308" s="741"/>
      <c r="K308" s="742" t="s">
        <v>1139</v>
      </c>
      <c r="L308" s="744">
        <f>+L309+L310+L341+L342+L343+L344</f>
        <v>30000000</v>
      </c>
      <c r="M308" s="744">
        <f t="shared" ref="M308:V308" si="104">+M309+M310+M341+M342+M343+M344</f>
        <v>0</v>
      </c>
      <c r="N308" s="744">
        <f t="shared" si="104"/>
        <v>0</v>
      </c>
      <c r="O308" s="744">
        <f t="shared" si="104"/>
        <v>30000000</v>
      </c>
      <c r="P308" s="744">
        <f t="shared" si="104"/>
        <v>0</v>
      </c>
      <c r="Q308" s="744">
        <f t="shared" si="104"/>
        <v>18119318</v>
      </c>
      <c r="R308" s="744">
        <f t="shared" si="104"/>
        <v>11880682</v>
      </c>
      <c r="S308" s="744">
        <f t="shared" si="104"/>
        <v>0</v>
      </c>
      <c r="T308" s="744">
        <f t="shared" si="104"/>
        <v>118462570</v>
      </c>
      <c r="U308" s="744">
        <f t="shared" si="104"/>
        <v>118462569.79000001</v>
      </c>
      <c r="V308" s="744">
        <f t="shared" si="104"/>
        <v>0</v>
      </c>
      <c r="W308" s="744"/>
      <c r="X308" s="326"/>
      <c r="Y308" s="326"/>
    </row>
    <row r="309" spans="1:25" ht="22.5" customHeight="1" thickTop="1" thickBot="1" x14ac:dyDescent="0.3">
      <c r="A309" s="740">
        <v>1</v>
      </c>
      <c r="B309" s="741" t="s">
        <v>845</v>
      </c>
      <c r="C309" s="741" t="s">
        <v>760</v>
      </c>
      <c r="D309" s="741" t="s">
        <v>869</v>
      </c>
      <c r="E309" s="741" t="s">
        <v>761</v>
      </c>
      <c r="F309" s="741"/>
      <c r="G309" s="741"/>
      <c r="H309" s="741"/>
      <c r="I309" s="741"/>
      <c r="J309" s="741"/>
      <c r="K309" s="742" t="s">
        <v>1140</v>
      </c>
      <c r="L309" s="744"/>
      <c r="M309" s="744"/>
      <c r="N309" s="744"/>
      <c r="O309" s="324">
        <f>+L309+M309-N309</f>
        <v>0</v>
      </c>
      <c r="P309" s="744"/>
      <c r="Q309" s="744"/>
      <c r="R309" s="744"/>
      <c r="S309" s="744"/>
      <c r="T309" s="744"/>
      <c r="U309" s="744"/>
      <c r="V309" s="744"/>
      <c r="W309" s="744"/>
      <c r="X309" s="326"/>
      <c r="Y309" s="326"/>
    </row>
    <row r="310" spans="1:25" ht="22.5" customHeight="1" thickTop="1" thickBot="1" x14ac:dyDescent="0.3">
      <c r="A310" s="740">
        <v>1</v>
      </c>
      <c r="B310" s="741" t="s">
        <v>845</v>
      </c>
      <c r="C310" s="741" t="s">
        <v>760</v>
      </c>
      <c r="D310" s="741" t="s">
        <v>869</v>
      </c>
      <c r="E310" s="741" t="s">
        <v>764</v>
      </c>
      <c r="F310" s="741"/>
      <c r="G310" s="741"/>
      <c r="H310" s="741"/>
      <c r="I310" s="741"/>
      <c r="J310" s="741"/>
      <c r="K310" s="742" t="s">
        <v>1141</v>
      </c>
      <c r="L310" s="744">
        <v>30000000</v>
      </c>
      <c r="M310" s="744">
        <f t="shared" ref="M310:V310" si="105">SUM(M311:M340)</f>
        <v>0</v>
      </c>
      <c r="N310" s="744">
        <f t="shared" si="105"/>
        <v>0</v>
      </c>
      <c r="O310" s="744">
        <f>L310</f>
        <v>30000000</v>
      </c>
      <c r="P310" s="744">
        <v>0</v>
      </c>
      <c r="Q310" s="744">
        <v>18119318</v>
      </c>
      <c r="R310" s="744">
        <v>11880682</v>
      </c>
      <c r="S310" s="744">
        <v>0</v>
      </c>
      <c r="T310" s="744">
        <v>118462570</v>
      </c>
      <c r="U310" s="744">
        <v>118462569.79000001</v>
      </c>
      <c r="V310" s="744">
        <f t="shared" si="105"/>
        <v>0</v>
      </c>
      <c r="W310" s="744"/>
      <c r="X310" s="326"/>
      <c r="Y310" s="326"/>
    </row>
    <row r="311" spans="1:25" ht="22.5" customHeight="1" thickTop="1" thickBot="1" x14ac:dyDescent="0.3">
      <c r="A311" s="740">
        <v>1</v>
      </c>
      <c r="B311" s="741" t="s">
        <v>845</v>
      </c>
      <c r="C311" s="741" t="s">
        <v>760</v>
      </c>
      <c r="D311" s="741" t="s">
        <v>869</v>
      </c>
      <c r="E311" s="741" t="s">
        <v>764</v>
      </c>
      <c r="F311" s="741" t="s">
        <v>761</v>
      </c>
      <c r="G311" s="741"/>
      <c r="H311" s="741"/>
      <c r="I311" s="741"/>
      <c r="J311" s="741"/>
      <c r="K311" s="742" t="s">
        <v>1142</v>
      </c>
      <c r="L311" s="744"/>
      <c r="M311" s="744"/>
      <c r="N311" s="744"/>
      <c r="O311" s="324">
        <f t="shared" ref="O311:O344" si="106">+L311+M311-N311</f>
        <v>0</v>
      </c>
      <c r="P311" s="744"/>
      <c r="Q311" s="744"/>
      <c r="R311" s="744"/>
      <c r="S311" s="744"/>
      <c r="T311" s="744"/>
      <c r="U311" s="744"/>
      <c r="V311" s="744"/>
      <c r="W311" s="744"/>
      <c r="X311" s="326"/>
      <c r="Y311" s="326"/>
    </row>
    <row r="312" spans="1:25" ht="22.5" customHeight="1" thickTop="1" thickBot="1" x14ac:dyDescent="0.3">
      <c r="A312" s="740">
        <v>1</v>
      </c>
      <c r="B312" s="741" t="s">
        <v>845</v>
      </c>
      <c r="C312" s="741" t="s">
        <v>760</v>
      </c>
      <c r="D312" s="741" t="s">
        <v>869</v>
      </c>
      <c r="E312" s="741" t="s">
        <v>764</v>
      </c>
      <c r="F312" s="741" t="s">
        <v>764</v>
      </c>
      <c r="G312" s="741"/>
      <c r="H312" s="741"/>
      <c r="I312" s="741"/>
      <c r="J312" s="741"/>
      <c r="K312" s="742" t="s">
        <v>1143</v>
      </c>
      <c r="L312" s="744"/>
      <c r="M312" s="744"/>
      <c r="N312" s="744"/>
      <c r="O312" s="324">
        <f t="shared" si="106"/>
        <v>0</v>
      </c>
      <c r="P312" s="744"/>
      <c r="Q312" s="744"/>
      <c r="R312" s="744"/>
      <c r="S312" s="744"/>
      <c r="T312" s="744"/>
      <c r="U312" s="744"/>
      <c r="V312" s="744"/>
      <c r="W312" s="744"/>
      <c r="X312" s="326"/>
      <c r="Y312" s="326"/>
    </row>
    <row r="313" spans="1:25" ht="22.5" customHeight="1" thickTop="1" thickBot="1" x14ac:dyDescent="0.3">
      <c r="A313" s="740">
        <v>1</v>
      </c>
      <c r="B313" s="741" t="s">
        <v>845</v>
      </c>
      <c r="C313" s="741" t="s">
        <v>760</v>
      </c>
      <c r="D313" s="741" t="s">
        <v>869</v>
      </c>
      <c r="E313" s="741" t="s">
        <v>764</v>
      </c>
      <c r="F313" s="741" t="s">
        <v>768</v>
      </c>
      <c r="G313" s="741"/>
      <c r="H313" s="741"/>
      <c r="I313" s="741"/>
      <c r="J313" s="741"/>
      <c r="K313" s="742" t="s">
        <v>1144</v>
      </c>
      <c r="L313" s="744"/>
      <c r="M313" s="744"/>
      <c r="N313" s="744"/>
      <c r="O313" s="324">
        <f t="shared" si="106"/>
        <v>0</v>
      </c>
      <c r="P313" s="744"/>
      <c r="Q313" s="744"/>
      <c r="R313" s="744"/>
      <c r="S313" s="744"/>
      <c r="T313" s="744"/>
      <c r="U313" s="744"/>
      <c r="V313" s="744"/>
      <c r="W313" s="744"/>
      <c r="X313" s="326"/>
      <c r="Y313" s="326"/>
    </row>
    <row r="314" spans="1:25" ht="22.5" customHeight="1" thickTop="1" thickBot="1" x14ac:dyDescent="0.3">
      <c r="A314" s="740">
        <v>1</v>
      </c>
      <c r="B314" s="741" t="s">
        <v>845</v>
      </c>
      <c r="C314" s="741" t="s">
        <v>760</v>
      </c>
      <c r="D314" s="741" t="s">
        <v>869</v>
      </c>
      <c r="E314" s="741" t="s">
        <v>764</v>
      </c>
      <c r="F314" s="741" t="s">
        <v>784</v>
      </c>
      <c r="G314" s="741"/>
      <c r="H314" s="741"/>
      <c r="I314" s="741"/>
      <c r="J314" s="741"/>
      <c r="K314" s="742" t="s">
        <v>1145</v>
      </c>
      <c r="L314" s="744"/>
      <c r="M314" s="744"/>
      <c r="N314" s="744"/>
      <c r="O314" s="324">
        <f t="shared" si="106"/>
        <v>0</v>
      </c>
      <c r="P314" s="744"/>
      <c r="Q314" s="744"/>
      <c r="R314" s="744"/>
      <c r="S314" s="744"/>
      <c r="T314" s="744"/>
      <c r="U314" s="744"/>
      <c r="V314" s="744"/>
      <c r="W314" s="744"/>
      <c r="X314" s="326"/>
      <c r="Y314" s="326"/>
    </row>
    <row r="315" spans="1:25" ht="22.5" customHeight="1" thickTop="1" thickBot="1" x14ac:dyDescent="0.3">
      <c r="A315" s="740">
        <v>1</v>
      </c>
      <c r="B315" s="741" t="s">
        <v>845</v>
      </c>
      <c r="C315" s="741" t="s">
        <v>760</v>
      </c>
      <c r="D315" s="741" t="s">
        <v>869</v>
      </c>
      <c r="E315" s="741" t="s">
        <v>764</v>
      </c>
      <c r="F315" s="741" t="s">
        <v>869</v>
      </c>
      <c r="G315" s="741"/>
      <c r="H315" s="741"/>
      <c r="I315" s="741"/>
      <c r="J315" s="741"/>
      <c r="K315" s="742" t="s">
        <v>1146</v>
      </c>
      <c r="L315" s="744"/>
      <c r="M315" s="744"/>
      <c r="N315" s="744"/>
      <c r="O315" s="324">
        <f t="shared" si="106"/>
        <v>0</v>
      </c>
      <c r="P315" s="744"/>
      <c r="Q315" s="744"/>
      <c r="R315" s="744"/>
      <c r="S315" s="744"/>
      <c r="T315" s="744"/>
      <c r="U315" s="744"/>
      <c r="V315" s="744"/>
      <c r="W315" s="744"/>
      <c r="X315" s="326"/>
      <c r="Y315" s="326"/>
    </row>
    <row r="316" spans="1:25" ht="22.5" customHeight="1" thickTop="1" thickBot="1" x14ac:dyDescent="0.3">
      <c r="A316" s="740">
        <v>1</v>
      </c>
      <c r="B316" s="741" t="s">
        <v>845</v>
      </c>
      <c r="C316" s="741" t="s">
        <v>760</v>
      </c>
      <c r="D316" s="741" t="s">
        <v>869</v>
      </c>
      <c r="E316" s="741" t="s">
        <v>764</v>
      </c>
      <c r="F316" s="741" t="s">
        <v>983</v>
      </c>
      <c r="G316" s="741"/>
      <c r="H316" s="741"/>
      <c r="I316" s="741"/>
      <c r="J316" s="741"/>
      <c r="K316" s="742" t="s">
        <v>1147</v>
      </c>
      <c r="L316" s="744"/>
      <c r="M316" s="744"/>
      <c r="N316" s="744"/>
      <c r="O316" s="324">
        <f t="shared" si="106"/>
        <v>0</v>
      </c>
      <c r="P316" s="744"/>
      <c r="Q316" s="744"/>
      <c r="R316" s="744"/>
      <c r="S316" s="744"/>
      <c r="T316" s="744"/>
      <c r="U316" s="744"/>
      <c r="V316" s="744"/>
      <c r="W316" s="744"/>
      <c r="X316" s="326"/>
      <c r="Y316" s="326"/>
    </row>
    <row r="317" spans="1:25" ht="22.5" customHeight="1" thickTop="1" thickBot="1" x14ac:dyDescent="0.3">
      <c r="A317" s="740">
        <v>1</v>
      </c>
      <c r="B317" s="741" t="s">
        <v>845</v>
      </c>
      <c r="C317" s="741" t="s">
        <v>760</v>
      </c>
      <c r="D317" s="741" t="s">
        <v>869</v>
      </c>
      <c r="E317" s="741" t="s">
        <v>764</v>
      </c>
      <c r="F317" s="741" t="s">
        <v>988</v>
      </c>
      <c r="G317" s="741"/>
      <c r="H317" s="741"/>
      <c r="I317" s="741"/>
      <c r="J317" s="741"/>
      <c r="K317" s="742" t="s">
        <v>1148</v>
      </c>
      <c r="L317" s="744"/>
      <c r="M317" s="744"/>
      <c r="N317" s="744"/>
      <c r="O317" s="324">
        <f t="shared" si="106"/>
        <v>0</v>
      </c>
      <c r="P317" s="744"/>
      <c r="Q317" s="744"/>
      <c r="R317" s="744"/>
      <c r="S317" s="744"/>
      <c r="T317" s="744"/>
      <c r="U317" s="744"/>
      <c r="V317" s="744"/>
      <c r="W317" s="744"/>
      <c r="X317" s="326"/>
      <c r="Y317" s="326"/>
    </row>
    <row r="318" spans="1:25" ht="22.5" customHeight="1" thickTop="1" thickBot="1" x14ac:dyDescent="0.3">
      <c r="A318" s="740">
        <v>1</v>
      </c>
      <c r="B318" s="741" t="s">
        <v>845</v>
      </c>
      <c r="C318" s="741" t="s">
        <v>760</v>
      </c>
      <c r="D318" s="741" t="s">
        <v>869</v>
      </c>
      <c r="E318" s="741" t="s">
        <v>764</v>
      </c>
      <c r="F318" s="741" t="s">
        <v>993</v>
      </c>
      <c r="G318" s="741"/>
      <c r="H318" s="741"/>
      <c r="I318" s="741"/>
      <c r="J318" s="741"/>
      <c r="K318" s="742" t="s">
        <v>1149</v>
      </c>
      <c r="L318" s="744"/>
      <c r="M318" s="744"/>
      <c r="N318" s="744"/>
      <c r="O318" s="324">
        <f t="shared" si="106"/>
        <v>0</v>
      </c>
      <c r="P318" s="744"/>
      <c r="Q318" s="744"/>
      <c r="R318" s="744"/>
      <c r="S318" s="744"/>
      <c r="T318" s="744"/>
      <c r="U318" s="744"/>
      <c r="V318" s="744"/>
      <c r="W318" s="744"/>
      <c r="X318" s="326"/>
      <c r="Y318" s="326"/>
    </row>
    <row r="319" spans="1:25" ht="22.5" customHeight="1" thickTop="1" thickBot="1" x14ac:dyDescent="0.3">
      <c r="A319" s="740">
        <v>1</v>
      </c>
      <c r="B319" s="741" t="s">
        <v>845</v>
      </c>
      <c r="C319" s="741" t="s">
        <v>760</v>
      </c>
      <c r="D319" s="741" t="s">
        <v>869</v>
      </c>
      <c r="E319" s="741" t="s">
        <v>764</v>
      </c>
      <c r="F319" s="741" t="s">
        <v>998</v>
      </c>
      <c r="G319" s="741"/>
      <c r="H319" s="741"/>
      <c r="I319" s="741"/>
      <c r="J319" s="741"/>
      <c r="K319" s="742" t="s">
        <v>1150</v>
      </c>
      <c r="L319" s="744"/>
      <c r="M319" s="744"/>
      <c r="N319" s="744"/>
      <c r="O319" s="324">
        <f t="shared" si="106"/>
        <v>0</v>
      </c>
      <c r="P319" s="744"/>
      <c r="Q319" s="744"/>
      <c r="R319" s="744"/>
      <c r="S319" s="744"/>
      <c r="T319" s="744"/>
      <c r="U319" s="744"/>
      <c r="V319" s="744"/>
      <c r="W319" s="744"/>
      <c r="X319" s="326"/>
      <c r="Y319" s="326"/>
    </row>
    <row r="320" spans="1:25" ht="22.5" customHeight="1" thickTop="1" thickBot="1" x14ac:dyDescent="0.3">
      <c r="A320" s="740">
        <v>1</v>
      </c>
      <c r="B320" s="741" t="s">
        <v>845</v>
      </c>
      <c r="C320" s="741" t="s">
        <v>760</v>
      </c>
      <c r="D320" s="741" t="s">
        <v>869</v>
      </c>
      <c r="E320" s="741" t="s">
        <v>764</v>
      </c>
      <c r="F320" s="741" t="s">
        <v>1003</v>
      </c>
      <c r="G320" s="741"/>
      <c r="H320" s="741"/>
      <c r="I320" s="741"/>
      <c r="J320" s="741"/>
      <c r="K320" s="742" t="s">
        <v>1151</v>
      </c>
      <c r="L320" s="744"/>
      <c r="M320" s="744"/>
      <c r="N320" s="744"/>
      <c r="O320" s="324">
        <f t="shared" si="106"/>
        <v>0</v>
      </c>
      <c r="P320" s="744"/>
      <c r="Q320" s="744"/>
      <c r="R320" s="744"/>
      <c r="S320" s="744"/>
      <c r="T320" s="744"/>
      <c r="U320" s="744"/>
      <c r="V320" s="744"/>
      <c r="W320" s="744"/>
      <c r="X320" s="326"/>
      <c r="Y320" s="326"/>
    </row>
    <row r="321" spans="1:25" ht="22.5" customHeight="1" thickTop="1" thickBot="1" x14ac:dyDescent="0.3">
      <c r="A321" s="740">
        <v>1</v>
      </c>
      <c r="B321" s="741" t="s">
        <v>845</v>
      </c>
      <c r="C321" s="741" t="s">
        <v>760</v>
      </c>
      <c r="D321" s="741" t="s">
        <v>869</v>
      </c>
      <c r="E321" s="741" t="s">
        <v>764</v>
      </c>
      <c r="F321" s="741" t="s">
        <v>1152</v>
      </c>
      <c r="G321" s="741"/>
      <c r="H321" s="741"/>
      <c r="I321" s="741"/>
      <c r="J321" s="741"/>
      <c r="K321" s="742" t="s">
        <v>1153</v>
      </c>
      <c r="L321" s="744"/>
      <c r="M321" s="744"/>
      <c r="N321" s="744"/>
      <c r="O321" s="324">
        <f t="shared" si="106"/>
        <v>0</v>
      </c>
      <c r="P321" s="744"/>
      <c r="Q321" s="744"/>
      <c r="R321" s="744"/>
      <c r="S321" s="744"/>
      <c r="T321" s="744"/>
      <c r="U321" s="744"/>
      <c r="V321" s="744"/>
      <c r="W321" s="744"/>
      <c r="X321" s="326"/>
      <c r="Y321" s="326"/>
    </row>
    <row r="322" spans="1:25" ht="22.5" customHeight="1" thickTop="1" thickBot="1" x14ac:dyDescent="0.3">
      <c r="A322" s="740">
        <v>1</v>
      </c>
      <c r="B322" s="741" t="s">
        <v>845</v>
      </c>
      <c r="C322" s="741" t="s">
        <v>760</v>
      </c>
      <c r="D322" s="741" t="s">
        <v>869</v>
      </c>
      <c r="E322" s="741" t="s">
        <v>764</v>
      </c>
      <c r="F322" s="741" t="s">
        <v>1154</v>
      </c>
      <c r="G322" s="741"/>
      <c r="H322" s="741"/>
      <c r="I322" s="741"/>
      <c r="J322" s="741"/>
      <c r="K322" s="742" t="s">
        <v>1155</v>
      </c>
      <c r="L322" s="744"/>
      <c r="M322" s="744"/>
      <c r="N322" s="744"/>
      <c r="O322" s="324">
        <f t="shared" si="106"/>
        <v>0</v>
      </c>
      <c r="P322" s="744"/>
      <c r="Q322" s="744"/>
      <c r="R322" s="744"/>
      <c r="S322" s="744"/>
      <c r="T322" s="744"/>
      <c r="U322" s="744"/>
      <c r="V322" s="744"/>
      <c r="W322" s="744"/>
      <c r="X322" s="326"/>
      <c r="Y322" s="326"/>
    </row>
    <row r="323" spans="1:25" ht="22.5" customHeight="1" thickTop="1" thickBot="1" x14ac:dyDescent="0.3">
      <c r="A323" s="740">
        <v>1</v>
      </c>
      <c r="B323" s="741" t="s">
        <v>845</v>
      </c>
      <c r="C323" s="741" t="s">
        <v>760</v>
      </c>
      <c r="D323" s="741" t="s">
        <v>869</v>
      </c>
      <c r="E323" s="741" t="s">
        <v>764</v>
      </c>
      <c r="F323" s="741" t="s">
        <v>945</v>
      </c>
      <c r="G323" s="741"/>
      <c r="H323" s="741"/>
      <c r="I323" s="741"/>
      <c r="J323" s="741"/>
      <c r="K323" s="742" t="s">
        <v>1156</v>
      </c>
      <c r="L323" s="744"/>
      <c r="M323" s="744"/>
      <c r="N323" s="744"/>
      <c r="O323" s="324">
        <f t="shared" si="106"/>
        <v>0</v>
      </c>
      <c r="P323" s="744"/>
      <c r="Q323" s="744"/>
      <c r="R323" s="744"/>
      <c r="S323" s="744"/>
      <c r="T323" s="744"/>
      <c r="U323" s="744"/>
      <c r="V323" s="744"/>
      <c r="W323" s="744"/>
      <c r="X323" s="326"/>
      <c r="Y323" s="326"/>
    </row>
    <row r="324" spans="1:25" ht="22.5" customHeight="1" thickTop="1" thickBot="1" x14ac:dyDescent="0.3">
      <c r="A324" s="740">
        <v>1</v>
      </c>
      <c r="B324" s="741" t="s">
        <v>845</v>
      </c>
      <c r="C324" s="741" t="s">
        <v>760</v>
      </c>
      <c r="D324" s="741" t="s">
        <v>869</v>
      </c>
      <c r="E324" s="741" t="s">
        <v>764</v>
      </c>
      <c r="F324" s="741" t="s">
        <v>1016</v>
      </c>
      <c r="G324" s="741"/>
      <c r="H324" s="741"/>
      <c r="I324" s="741"/>
      <c r="J324" s="741"/>
      <c r="K324" s="742" t="s">
        <v>1157</v>
      </c>
      <c r="L324" s="744"/>
      <c r="M324" s="744"/>
      <c r="N324" s="744"/>
      <c r="O324" s="324">
        <f t="shared" si="106"/>
        <v>0</v>
      </c>
      <c r="P324" s="744"/>
      <c r="Q324" s="744"/>
      <c r="R324" s="744"/>
      <c r="S324" s="744"/>
      <c r="T324" s="744"/>
      <c r="U324" s="744"/>
      <c r="V324" s="744"/>
      <c r="W324" s="744"/>
      <c r="X324" s="326"/>
      <c r="Y324" s="326"/>
    </row>
    <row r="325" spans="1:25" ht="22.5" customHeight="1" thickTop="1" thickBot="1" x14ac:dyDescent="0.3">
      <c r="A325" s="740">
        <v>1</v>
      </c>
      <c r="B325" s="741" t="s">
        <v>845</v>
      </c>
      <c r="C325" s="741" t="s">
        <v>760</v>
      </c>
      <c r="D325" s="741" t="s">
        <v>869</v>
      </c>
      <c r="E325" s="741" t="s">
        <v>764</v>
      </c>
      <c r="F325" s="741" t="s">
        <v>1158</v>
      </c>
      <c r="G325" s="741"/>
      <c r="H325" s="741"/>
      <c r="I325" s="741"/>
      <c r="J325" s="741"/>
      <c r="K325" s="742" t="s">
        <v>1159</v>
      </c>
      <c r="L325" s="744"/>
      <c r="M325" s="744"/>
      <c r="N325" s="744"/>
      <c r="O325" s="324">
        <f t="shared" si="106"/>
        <v>0</v>
      </c>
      <c r="P325" s="744"/>
      <c r="Q325" s="744"/>
      <c r="R325" s="744"/>
      <c r="S325" s="744"/>
      <c r="T325" s="744"/>
      <c r="U325" s="744"/>
      <c r="V325" s="744"/>
      <c r="W325" s="744"/>
      <c r="X325" s="326"/>
      <c r="Y325" s="326"/>
    </row>
    <row r="326" spans="1:25" ht="22.5" customHeight="1" thickTop="1" thickBot="1" x14ac:dyDescent="0.3">
      <c r="A326" s="740">
        <v>1</v>
      </c>
      <c r="B326" s="741" t="s">
        <v>845</v>
      </c>
      <c r="C326" s="741" t="s">
        <v>760</v>
      </c>
      <c r="D326" s="741" t="s">
        <v>869</v>
      </c>
      <c r="E326" s="741" t="s">
        <v>764</v>
      </c>
      <c r="F326" s="741" t="s">
        <v>1160</v>
      </c>
      <c r="G326" s="741"/>
      <c r="H326" s="741"/>
      <c r="I326" s="741"/>
      <c r="J326" s="741"/>
      <c r="K326" s="742" t="s">
        <v>1161</v>
      </c>
      <c r="L326" s="744"/>
      <c r="M326" s="744"/>
      <c r="N326" s="744"/>
      <c r="O326" s="324">
        <f t="shared" si="106"/>
        <v>0</v>
      </c>
      <c r="P326" s="744"/>
      <c r="Q326" s="744"/>
      <c r="R326" s="744"/>
      <c r="S326" s="744"/>
      <c r="T326" s="744"/>
      <c r="U326" s="744"/>
      <c r="V326" s="744"/>
      <c r="W326" s="744"/>
      <c r="X326" s="326"/>
      <c r="Y326" s="326"/>
    </row>
    <row r="327" spans="1:25" ht="22.5" customHeight="1" thickTop="1" thickBot="1" x14ac:dyDescent="0.3">
      <c r="A327" s="740">
        <v>1</v>
      </c>
      <c r="B327" s="741" t="s">
        <v>845</v>
      </c>
      <c r="C327" s="741" t="s">
        <v>760</v>
      </c>
      <c r="D327" s="741" t="s">
        <v>869</v>
      </c>
      <c r="E327" s="741" t="s">
        <v>764</v>
      </c>
      <c r="F327" s="741" t="s">
        <v>1162</v>
      </c>
      <c r="G327" s="741"/>
      <c r="H327" s="741"/>
      <c r="I327" s="741"/>
      <c r="J327" s="741"/>
      <c r="K327" s="742" t="s">
        <v>1163</v>
      </c>
      <c r="L327" s="744"/>
      <c r="M327" s="744"/>
      <c r="N327" s="744"/>
      <c r="O327" s="324">
        <f t="shared" si="106"/>
        <v>0</v>
      </c>
      <c r="P327" s="744"/>
      <c r="Q327" s="744"/>
      <c r="R327" s="744"/>
      <c r="S327" s="744"/>
      <c r="T327" s="744"/>
      <c r="U327" s="744"/>
      <c r="V327" s="744"/>
      <c r="W327" s="744"/>
      <c r="X327" s="326"/>
      <c r="Y327" s="326"/>
    </row>
    <row r="328" spans="1:25" ht="22.5" customHeight="1" thickTop="1" thickBot="1" x14ac:dyDescent="0.3">
      <c r="A328" s="740">
        <v>1</v>
      </c>
      <c r="B328" s="741" t="s">
        <v>845</v>
      </c>
      <c r="C328" s="741" t="s">
        <v>760</v>
      </c>
      <c r="D328" s="741" t="s">
        <v>869</v>
      </c>
      <c r="E328" s="741" t="s">
        <v>764</v>
      </c>
      <c r="F328" s="741" t="s">
        <v>1164</v>
      </c>
      <c r="G328" s="741"/>
      <c r="H328" s="741"/>
      <c r="I328" s="741"/>
      <c r="J328" s="741"/>
      <c r="K328" s="742" t="s">
        <v>1165</v>
      </c>
      <c r="L328" s="744"/>
      <c r="M328" s="744"/>
      <c r="N328" s="744"/>
      <c r="O328" s="324">
        <f t="shared" si="106"/>
        <v>0</v>
      </c>
      <c r="P328" s="744"/>
      <c r="Q328" s="744"/>
      <c r="R328" s="744"/>
      <c r="S328" s="744"/>
      <c r="T328" s="744"/>
      <c r="U328" s="744"/>
      <c r="V328" s="744"/>
      <c r="W328" s="744"/>
      <c r="X328" s="326"/>
      <c r="Y328" s="326"/>
    </row>
    <row r="329" spans="1:25" ht="22.5" customHeight="1" thickTop="1" thickBot="1" x14ac:dyDescent="0.3">
      <c r="A329" s="740">
        <v>1</v>
      </c>
      <c r="B329" s="741" t="s">
        <v>845</v>
      </c>
      <c r="C329" s="741" t="s">
        <v>760</v>
      </c>
      <c r="D329" s="741" t="s">
        <v>869</v>
      </c>
      <c r="E329" s="741" t="s">
        <v>764</v>
      </c>
      <c r="F329" s="741" t="s">
        <v>1166</v>
      </c>
      <c r="G329" s="741"/>
      <c r="H329" s="741"/>
      <c r="I329" s="741"/>
      <c r="J329" s="741"/>
      <c r="K329" s="742" t="s">
        <v>1167</v>
      </c>
      <c r="L329" s="744"/>
      <c r="M329" s="744"/>
      <c r="N329" s="744"/>
      <c r="O329" s="324">
        <f t="shared" si="106"/>
        <v>0</v>
      </c>
      <c r="P329" s="744"/>
      <c r="Q329" s="744"/>
      <c r="R329" s="744"/>
      <c r="S329" s="744"/>
      <c r="T329" s="744"/>
      <c r="U329" s="744"/>
      <c r="V329" s="744"/>
      <c r="W329" s="744"/>
      <c r="X329" s="326"/>
      <c r="Y329" s="326"/>
    </row>
    <row r="330" spans="1:25" ht="22.5" customHeight="1" thickTop="1" thickBot="1" x14ac:dyDescent="0.3">
      <c r="A330" s="740">
        <v>1</v>
      </c>
      <c r="B330" s="741" t="s">
        <v>845</v>
      </c>
      <c r="C330" s="741" t="s">
        <v>760</v>
      </c>
      <c r="D330" s="741" t="s">
        <v>869</v>
      </c>
      <c r="E330" s="741" t="s">
        <v>764</v>
      </c>
      <c r="F330" s="741" t="s">
        <v>1168</v>
      </c>
      <c r="G330" s="741"/>
      <c r="H330" s="741"/>
      <c r="I330" s="741"/>
      <c r="J330" s="741"/>
      <c r="K330" s="742" t="s">
        <v>1169</v>
      </c>
      <c r="L330" s="744"/>
      <c r="M330" s="744"/>
      <c r="N330" s="744"/>
      <c r="O330" s="324">
        <f t="shared" si="106"/>
        <v>0</v>
      </c>
      <c r="P330" s="744"/>
      <c r="Q330" s="744"/>
      <c r="R330" s="744"/>
      <c r="S330" s="744"/>
      <c r="T330" s="744"/>
      <c r="U330" s="744"/>
      <c r="V330" s="744"/>
      <c r="W330" s="744"/>
      <c r="X330" s="326"/>
      <c r="Y330" s="326"/>
    </row>
    <row r="331" spans="1:25" ht="22.5" customHeight="1" thickTop="1" thickBot="1" x14ac:dyDescent="0.3">
      <c r="A331" s="740">
        <v>1</v>
      </c>
      <c r="B331" s="741" t="s">
        <v>845</v>
      </c>
      <c r="C331" s="741" t="s">
        <v>760</v>
      </c>
      <c r="D331" s="741" t="s">
        <v>869</v>
      </c>
      <c r="E331" s="741" t="s">
        <v>764</v>
      </c>
      <c r="F331" s="741" t="s">
        <v>1170</v>
      </c>
      <c r="G331" s="741"/>
      <c r="H331" s="741"/>
      <c r="I331" s="741"/>
      <c r="J331" s="741"/>
      <c r="K331" s="742" t="s">
        <v>1171</v>
      </c>
      <c r="L331" s="744"/>
      <c r="M331" s="744"/>
      <c r="N331" s="744"/>
      <c r="O331" s="324">
        <f t="shared" si="106"/>
        <v>0</v>
      </c>
      <c r="P331" s="744"/>
      <c r="Q331" s="744"/>
      <c r="R331" s="744"/>
      <c r="S331" s="744"/>
      <c r="T331" s="744"/>
      <c r="U331" s="744"/>
      <c r="V331" s="744"/>
      <c r="W331" s="744"/>
      <c r="X331" s="326"/>
      <c r="Y331" s="326"/>
    </row>
    <row r="332" spans="1:25" ht="22.5" customHeight="1" thickTop="1" thickBot="1" x14ac:dyDescent="0.3">
      <c r="A332" s="740">
        <v>1</v>
      </c>
      <c r="B332" s="741" t="s">
        <v>845</v>
      </c>
      <c r="C332" s="741" t="s">
        <v>760</v>
      </c>
      <c r="D332" s="741" t="s">
        <v>869</v>
      </c>
      <c r="E332" s="741" t="s">
        <v>764</v>
      </c>
      <c r="F332" s="741" t="s">
        <v>950</v>
      </c>
      <c r="G332" s="741"/>
      <c r="H332" s="741"/>
      <c r="I332" s="741"/>
      <c r="J332" s="741"/>
      <c r="K332" s="742" t="s">
        <v>1172</v>
      </c>
      <c r="L332" s="744"/>
      <c r="M332" s="744"/>
      <c r="N332" s="744"/>
      <c r="O332" s="324">
        <f t="shared" si="106"/>
        <v>0</v>
      </c>
      <c r="P332" s="744"/>
      <c r="Q332" s="744"/>
      <c r="R332" s="744"/>
      <c r="S332" s="744"/>
      <c r="T332" s="744"/>
      <c r="U332" s="744"/>
      <c r="V332" s="744"/>
      <c r="W332" s="744"/>
      <c r="X332" s="326"/>
      <c r="Y332" s="326"/>
    </row>
    <row r="333" spans="1:25" ht="22.5" customHeight="1" thickTop="1" thickBot="1" x14ac:dyDescent="0.3">
      <c r="A333" s="740">
        <v>1</v>
      </c>
      <c r="B333" s="741" t="s">
        <v>845</v>
      </c>
      <c r="C333" s="741" t="s">
        <v>760</v>
      </c>
      <c r="D333" s="741" t="s">
        <v>869</v>
      </c>
      <c r="E333" s="741" t="s">
        <v>764</v>
      </c>
      <c r="F333" s="741" t="s">
        <v>1173</v>
      </c>
      <c r="G333" s="741"/>
      <c r="H333" s="741"/>
      <c r="I333" s="741"/>
      <c r="J333" s="741"/>
      <c r="K333" s="742" t="s">
        <v>1174</v>
      </c>
      <c r="L333" s="744"/>
      <c r="M333" s="744"/>
      <c r="N333" s="744"/>
      <c r="O333" s="324">
        <f t="shared" si="106"/>
        <v>0</v>
      </c>
      <c r="P333" s="744"/>
      <c r="Q333" s="744"/>
      <c r="R333" s="744"/>
      <c r="S333" s="744"/>
      <c r="T333" s="744"/>
      <c r="U333" s="744"/>
      <c r="V333" s="744"/>
      <c r="W333" s="744"/>
      <c r="X333" s="326"/>
      <c r="Y333" s="326"/>
    </row>
    <row r="334" spans="1:25" ht="22.5" customHeight="1" thickTop="1" thickBot="1" x14ac:dyDescent="0.3">
      <c r="A334" s="740">
        <v>1</v>
      </c>
      <c r="B334" s="741" t="s">
        <v>845</v>
      </c>
      <c r="C334" s="741" t="s">
        <v>760</v>
      </c>
      <c r="D334" s="741" t="s">
        <v>869</v>
      </c>
      <c r="E334" s="741" t="s">
        <v>764</v>
      </c>
      <c r="F334" s="741" t="s">
        <v>1175</v>
      </c>
      <c r="G334" s="741"/>
      <c r="H334" s="741"/>
      <c r="I334" s="741"/>
      <c r="J334" s="741"/>
      <c r="K334" s="742" t="s">
        <v>1176</v>
      </c>
      <c r="L334" s="744"/>
      <c r="M334" s="744"/>
      <c r="N334" s="744"/>
      <c r="O334" s="324">
        <f t="shared" si="106"/>
        <v>0</v>
      </c>
      <c r="P334" s="744"/>
      <c r="Q334" s="744"/>
      <c r="R334" s="744"/>
      <c r="S334" s="744"/>
      <c r="T334" s="744"/>
      <c r="U334" s="744"/>
      <c r="V334" s="744"/>
      <c r="W334" s="744"/>
      <c r="X334" s="326"/>
      <c r="Y334" s="326"/>
    </row>
    <row r="335" spans="1:25" ht="22.5" customHeight="1" thickTop="1" thickBot="1" x14ac:dyDescent="0.3">
      <c r="A335" s="740">
        <v>1</v>
      </c>
      <c r="B335" s="741" t="s">
        <v>845</v>
      </c>
      <c r="C335" s="741" t="s">
        <v>760</v>
      </c>
      <c r="D335" s="741" t="s">
        <v>869</v>
      </c>
      <c r="E335" s="741" t="s">
        <v>764</v>
      </c>
      <c r="F335" s="741" t="s">
        <v>1177</v>
      </c>
      <c r="G335" s="741"/>
      <c r="H335" s="741"/>
      <c r="I335" s="741"/>
      <c r="J335" s="741"/>
      <c r="K335" s="742" t="s">
        <v>1178</v>
      </c>
      <c r="L335" s="744"/>
      <c r="M335" s="744"/>
      <c r="N335" s="744"/>
      <c r="O335" s="324">
        <f t="shared" si="106"/>
        <v>0</v>
      </c>
      <c r="P335" s="744"/>
      <c r="Q335" s="744"/>
      <c r="R335" s="744"/>
      <c r="S335" s="744"/>
      <c r="T335" s="744"/>
      <c r="U335" s="744"/>
      <c r="V335" s="744"/>
      <c r="W335" s="744"/>
      <c r="X335" s="326"/>
      <c r="Y335" s="326"/>
    </row>
    <row r="336" spans="1:25" ht="22.5" customHeight="1" thickTop="1" thickBot="1" x14ac:dyDescent="0.3">
      <c r="A336" s="740">
        <v>1</v>
      </c>
      <c r="B336" s="741" t="s">
        <v>845</v>
      </c>
      <c r="C336" s="741" t="s">
        <v>760</v>
      </c>
      <c r="D336" s="741" t="s">
        <v>869</v>
      </c>
      <c r="E336" s="741" t="s">
        <v>764</v>
      </c>
      <c r="F336" s="741" t="s">
        <v>1179</v>
      </c>
      <c r="G336" s="741"/>
      <c r="H336" s="741"/>
      <c r="I336" s="741"/>
      <c r="J336" s="741"/>
      <c r="K336" s="742" t="s">
        <v>1180</v>
      </c>
      <c r="L336" s="744"/>
      <c r="M336" s="744"/>
      <c r="N336" s="744"/>
      <c r="O336" s="324">
        <f t="shared" si="106"/>
        <v>0</v>
      </c>
      <c r="P336" s="744"/>
      <c r="Q336" s="744"/>
      <c r="R336" s="744"/>
      <c r="S336" s="744"/>
      <c r="T336" s="744"/>
      <c r="U336" s="744"/>
      <c r="V336" s="744"/>
      <c r="W336" s="744"/>
      <c r="X336" s="326"/>
      <c r="Y336" s="326"/>
    </row>
    <row r="337" spans="1:25" ht="22.5" customHeight="1" thickTop="1" thickBot="1" x14ac:dyDescent="0.3">
      <c r="A337" s="740">
        <v>1</v>
      </c>
      <c r="B337" s="741" t="s">
        <v>845</v>
      </c>
      <c r="C337" s="741" t="s">
        <v>760</v>
      </c>
      <c r="D337" s="741" t="s">
        <v>869</v>
      </c>
      <c r="E337" s="741" t="s">
        <v>764</v>
      </c>
      <c r="F337" s="741" t="s">
        <v>1181</v>
      </c>
      <c r="G337" s="741"/>
      <c r="H337" s="741"/>
      <c r="I337" s="741"/>
      <c r="J337" s="741"/>
      <c r="K337" s="742" t="s">
        <v>1182</v>
      </c>
      <c r="L337" s="744"/>
      <c r="M337" s="744"/>
      <c r="N337" s="744"/>
      <c r="O337" s="324">
        <f t="shared" si="106"/>
        <v>0</v>
      </c>
      <c r="P337" s="744"/>
      <c r="Q337" s="744"/>
      <c r="R337" s="744"/>
      <c r="S337" s="744"/>
      <c r="T337" s="744"/>
      <c r="U337" s="744"/>
      <c r="V337" s="744"/>
      <c r="W337" s="744"/>
      <c r="X337" s="326"/>
      <c r="Y337" s="326"/>
    </row>
    <row r="338" spans="1:25" ht="22.5" customHeight="1" thickTop="1" thickBot="1" x14ac:dyDescent="0.3">
      <c r="A338" s="740">
        <v>1</v>
      </c>
      <c r="B338" s="741" t="s">
        <v>845</v>
      </c>
      <c r="C338" s="741" t="s">
        <v>760</v>
      </c>
      <c r="D338" s="741" t="s">
        <v>869</v>
      </c>
      <c r="E338" s="741" t="s">
        <v>764</v>
      </c>
      <c r="F338" s="741" t="s">
        <v>1183</v>
      </c>
      <c r="G338" s="741"/>
      <c r="H338" s="741"/>
      <c r="I338" s="741"/>
      <c r="J338" s="741"/>
      <c r="K338" s="742" t="s">
        <v>1184</v>
      </c>
      <c r="L338" s="744"/>
      <c r="M338" s="744"/>
      <c r="N338" s="744"/>
      <c r="O338" s="324">
        <f t="shared" si="106"/>
        <v>0</v>
      </c>
      <c r="P338" s="744"/>
      <c r="Q338" s="744"/>
      <c r="R338" s="744"/>
      <c r="S338" s="744"/>
      <c r="T338" s="744"/>
      <c r="U338" s="744"/>
      <c r="V338" s="744"/>
      <c r="W338" s="744"/>
      <c r="X338" s="326"/>
      <c r="Y338" s="326"/>
    </row>
    <row r="339" spans="1:25" ht="22.5" customHeight="1" thickTop="1" thickBot="1" x14ac:dyDescent="0.3">
      <c r="A339" s="740">
        <v>1</v>
      </c>
      <c r="B339" s="741" t="s">
        <v>845</v>
      </c>
      <c r="C339" s="741" t="s">
        <v>760</v>
      </c>
      <c r="D339" s="741" t="s">
        <v>869</v>
      </c>
      <c r="E339" s="741" t="s">
        <v>764</v>
      </c>
      <c r="F339" s="741" t="s">
        <v>1185</v>
      </c>
      <c r="G339" s="741"/>
      <c r="H339" s="741"/>
      <c r="I339" s="741"/>
      <c r="J339" s="741"/>
      <c r="K339" s="742" t="s">
        <v>1186</v>
      </c>
      <c r="L339" s="744"/>
      <c r="M339" s="744"/>
      <c r="N339" s="744"/>
      <c r="O339" s="324">
        <f t="shared" si="106"/>
        <v>0</v>
      </c>
      <c r="P339" s="744"/>
      <c r="Q339" s="744"/>
      <c r="R339" s="744"/>
      <c r="S339" s="744"/>
      <c r="T339" s="744"/>
      <c r="U339" s="744"/>
      <c r="V339" s="744"/>
      <c r="W339" s="744"/>
      <c r="X339" s="326"/>
      <c r="Y339" s="326"/>
    </row>
    <row r="340" spans="1:25" ht="22.5" customHeight="1" thickTop="1" thickBot="1" x14ac:dyDescent="0.3">
      <c r="A340" s="740">
        <v>1</v>
      </c>
      <c r="B340" s="741" t="s">
        <v>845</v>
      </c>
      <c r="C340" s="741" t="s">
        <v>760</v>
      </c>
      <c r="D340" s="741" t="s">
        <v>869</v>
      </c>
      <c r="E340" s="741" t="s">
        <v>764</v>
      </c>
      <c r="F340" s="741" t="s">
        <v>1187</v>
      </c>
      <c r="G340" s="741"/>
      <c r="H340" s="741"/>
      <c r="I340" s="741"/>
      <c r="J340" s="741"/>
      <c r="K340" s="742" t="s">
        <v>1188</v>
      </c>
      <c r="L340" s="744"/>
      <c r="M340" s="744"/>
      <c r="N340" s="744"/>
      <c r="O340" s="324">
        <f t="shared" si="106"/>
        <v>0</v>
      </c>
      <c r="P340" s="744"/>
      <c r="Q340" s="744"/>
      <c r="R340" s="744"/>
      <c r="S340" s="744"/>
      <c r="T340" s="744"/>
      <c r="U340" s="744"/>
      <c r="V340" s="744"/>
      <c r="W340" s="744"/>
      <c r="X340" s="326"/>
      <c r="Y340" s="326"/>
    </row>
    <row r="341" spans="1:25" ht="22.5" customHeight="1" thickTop="1" thickBot="1" x14ac:dyDescent="0.3">
      <c r="A341" s="740">
        <v>1</v>
      </c>
      <c r="B341" s="741" t="s">
        <v>845</v>
      </c>
      <c r="C341" s="741" t="s">
        <v>760</v>
      </c>
      <c r="D341" s="741" t="s">
        <v>869</v>
      </c>
      <c r="E341" s="741" t="s">
        <v>768</v>
      </c>
      <c r="F341" s="741"/>
      <c r="G341" s="741"/>
      <c r="H341" s="741"/>
      <c r="I341" s="741"/>
      <c r="J341" s="741"/>
      <c r="K341" s="742" t="s">
        <v>1189</v>
      </c>
      <c r="L341" s="744"/>
      <c r="M341" s="744"/>
      <c r="N341" s="744"/>
      <c r="O341" s="324">
        <f t="shared" si="106"/>
        <v>0</v>
      </c>
      <c r="P341" s="744"/>
      <c r="Q341" s="744"/>
      <c r="R341" s="744"/>
      <c r="S341" s="744"/>
      <c r="T341" s="744"/>
      <c r="U341" s="744"/>
      <c r="V341" s="744"/>
      <c r="W341" s="744"/>
      <c r="X341" s="326"/>
      <c r="Y341" s="326"/>
    </row>
    <row r="342" spans="1:25" ht="22.5" customHeight="1" thickTop="1" thickBot="1" x14ac:dyDescent="0.3">
      <c r="A342" s="740">
        <v>1</v>
      </c>
      <c r="B342" s="741" t="s">
        <v>845</v>
      </c>
      <c r="C342" s="741" t="s">
        <v>760</v>
      </c>
      <c r="D342" s="741" t="s">
        <v>869</v>
      </c>
      <c r="E342" s="741" t="s">
        <v>784</v>
      </c>
      <c r="F342" s="741"/>
      <c r="G342" s="741"/>
      <c r="H342" s="741"/>
      <c r="I342" s="741"/>
      <c r="J342" s="741"/>
      <c r="K342" s="742" t="s">
        <v>1190</v>
      </c>
      <c r="L342" s="744"/>
      <c r="M342" s="744"/>
      <c r="N342" s="744"/>
      <c r="O342" s="324">
        <f t="shared" si="106"/>
        <v>0</v>
      </c>
      <c r="P342" s="744"/>
      <c r="Q342" s="744"/>
      <c r="R342" s="744"/>
      <c r="S342" s="744"/>
      <c r="T342" s="744"/>
      <c r="U342" s="744"/>
      <c r="V342" s="744"/>
      <c r="W342" s="744"/>
      <c r="X342" s="326"/>
      <c r="Y342" s="326"/>
    </row>
    <row r="343" spans="1:25" ht="22.5" customHeight="1" thickTop="1" thickBot="1" x14ac:dyDescent="0.3">
      <c r="A343" s="740">
        <v>1</v>
      </c>
      <c r="B343" s="741" t="s">
        <v>845</v>
      </c>
      <c r="C343" s="741" t="s">
        <v>760</v>
      </c>
      <c r="D343" s="741" t="s">
        <v>869</v>
      </c>
      <c r="E343" s="741" t="s">
        <v>869</v>
      </c>
      <c r="F343" s="741"/>
      <c r="G343" s="741"/>
      <c r="H343" s="741"/>
      <c r="I343" s="741"/>
      <c r="J343" s="741"/>
      <c r="K343" s="742" t="s">
        <v>1191</v>
      </c>
      <c r="L343" s="744"/>
      <c r="M343" s="744"/>
      <c r="N343" s="744"/>
      <c r="O343" s="324">
        <f t="shared" si="106"/>
        <v>0</v>
      </c>
      <c r="P343" s="744"/>
      <c r="Q343" s="744"/>
      <c r="R343" s="744"/>
      <c r="S343" s="744"/>
      <c r="T343" s="744"/>
      <c r="U343" s="744"/>
      <c r="V343" s="744"/>
      <c r="W343" s="744"/>
      <c r="X343" s="326"/>
      <c r="Y343" s="326"/>
    </row>
    <row r="344" spans="1:25" ht="22.5" customHeight="1" thickTop="1" thickBot="1" x14ac:dyDescent="0.3">
      <c r="A344" s="740">
        <v>1</v>
      </c>
      <c r="B344" s="741" t="s">
        <v>845</v>
      </c>
      <c r="C344" s="741" t="s">
        <v>760</v>
      </c>
      <c r="D344" s="741" t="s">
        <v>869</v>
      </c>
      <c r="E344" s="741" t="s">
        <v>983</v>
      </c>
      <c r="F344" s="741"/>
      <c r="G344" s="741"/>
      <c r="H344" s="741"/>
      <c r="I344" s="741"/>
      <c r="J344" s="741"/>
      <c r="K344" s="742" t="s">
        <v>1192</v>
      </c>
      <c r="L344" s="744"/>
      <c r="M344" s="744"/>
      <c r="N344" s="744"/>
      <c r="O344" s="324">
        <f t="shared" si="106"/>
        <v>0</v>
      </c>
      <c r="P344" s="744"/>
      <c r="Q344" s="744"/>
      <c r="R344" s="744"/>
      <c r="S344" s="744"/>
      <c r="T344" s="744"/>
      <c r="U344" s="744"/>
      <c r="V344" s="744"/>
      <c r="W344" s="744"/>
      <c r="X344" s="326"/>
      <c r="Y344" s="326"/>
    </row>
    <row r="345" spans="1:25" ht="22.5" customHeight="1" thickTop="1" thickBot="1" x14ac:dyDescent="0.3">
      <c r="A345" s="740">
        <v>1</v>
      </c>
      <c r="B345" s="741" t="s">
        <v>845</v>
      </c>
      <c r="C345" s="741" t="s">
        <v>760</v>
      </c>
      <c r="D345" s="741" t="s">
        <v>983</v>
      </c>
      <c r="E345" s="741"/>
      <c r="F345" s="741"/>
      <c r="G345" s="741"/>
      <c r="H345" s="741"/>
      <c r="I345" s="741"/>
      <c r="J345" s="741"/>
      <c r="K345" s="742" t="s">
        <v>1193</v>
      </c>
      <c r="L345" s="744">
        <f>+L346+L360+L362</f>
        <v>0</v>
      </c>
      <c r="M345" s="744">
        <f t="shared" ref="M345:V345" si="107">+M346+M360+M362</f>
        <v>0</v>
      </c>
      <c r="N345" s="744">
        <f t="shared" si="107"/>
        <v>0</v>
      </c>
      <c r="O345" s="744">
        <f t="shared" si="107"/>
        <v>0</v>
      </c>
      <c r="P345" s="744">
        <f t="shared" si="107"/>
        <v>0</v>
      </c>
      <c r="Q345" s="744">
        <f t="shared" si="107"/>
        <v>0</v>
      </c>
      <c r="R345" s="744">
        <f t="shared" si="107"/>
        <v>0</v>
      </c>
      <c r="S345" s="744">
        <f t="shared" si="107"/>
        <v>0</v>
      </c>
      <c r="T345" s="744">
        <f t="shared" si="107"/>
        <v>0</v>
      </c>
      <c r="U345" s="744">
        <f t="shared" si="107"/>
        <v>0</v>
      </c>
      <c r="V345" s="744">
        <f t="shared" si="107"/>
        <v>0</v>
      </c>
      <c r="W345" s="744"/>
      <c r="X345" s="326"/>
      <c r="Y345" s="326"/>
    </row>
    <row r="346" spans="1:25" ht="22.5" customHeight="1" thickTop="1" thickBot="1" x14ac:dyDescent="0.3">
      <c r="A346" s="740">
        <v>1</v>
      </c>
      <c r="B346" s="741" t="s">
        <v>845</v>
      </c>
      <c r="C346" s="741" t="s">
        <v>760</v>
      </c>
      <c r="D346" s="741" t="s">
        <v>983</v>
      </c>
      <c r="E346" s="741" t="s">
        <v>761</v>
      </c>
      <c r="F346" s="741"/>
      <c r="G346" s="741"/>
      <c r="H346" s="741"/>
      <c r="I346" s="741"/>
      <c r="J346" s="741"/>
      <c r="K346" s="742" t="s">
        <v>1194</v>
      </c>
      <c r="L346" s="744">
        <f>+L347+L348+L349+L352+L356</f>
        <v>0</v>
      </c>
      <c r="M346" s="744">
        <f t="shared" ref="M346:V346" si="108">+M347+M348+M349+M352+M356</f>
        <v>0</v>
      </c>
      <c r="N346" s="744">
        <f t="shared" si="108"/>
        <v>0</v>
      </c>
      <c r="O346" s="744">
        <f t="shared" si="108"/>
        <v>0</v>
      </c>
      <c r="P346" s="744">
        <f t="shared" si="108"/>
        <v>0</v>
      </c>
      <c r="Q346" s="744">
        <f t="shared" si="108"/>
        <v>0</v>
      </c>
      <c r="R346" s="744">
        <f t="shared" si="108"/>
        <v>0</v>
      </c>
      <c r="S346" s="744">
        <f t="shared" si="108"/>
        <v>0</v>
      </c>
      <c r="T346" s="744">
        <f t="shared" si="108"/>
        <v>0</v>
      </c>
      <c r="U346" s="744">
        <f t="shared" si="108"/>
        <v>0</v>
      </c>
      <c r="V346" s="744">
        <f t="shared" si="108"/>
        <v>0</v>
      </c>
      <c r="W346" s="744"/>
      <c r="X346" s="326"/>
      <c r="Y346" s="326"/>
    </row>
    <row r="347" spans="1:25" ht="22.5" customHeight="1" thickTop="1" thickBot="1" x14ac:dyDescent="0.3">
      <c r="A347" s="740">
        <v>1</v>
      </c>
      <c r="B347" s="741" t="s">
        <v>845</v>
      </c>
      <c r="C347" s="741" t="s">
        <v>760</v>
      </c>
      <c r="D347" s="741" t="s">
        <v>983</v>
      </c>
      <c r="E347" s="741" t="s">
        <v>761</v>
      </c>
      <c r="F347" s="741" t="s">
        <v>931</v>
      </c>
      <c r="G347" s="741"/>
      <c r="H347" s="741"/>
      <c r="I347" s="741"/>
      <c r="J347" s="741"/>
      <c r="K347" s="742" t="s">
        <v>1195</v>
      </c>
      <c r="L347" s="744"/>
      <c r="M347" s="744"/>
      <c r="N347" s="744"/>
      <c r="O347" s="324">
        <f>+L347+M347-N347</f>
        <v>0</v>
      </c>
      <c r="P347" s="744"/>
      <c r="Q347" s="744"/>
      <c r="R347" s="744"/>
      <c r="S347" s="744"/>
      <c r="T347" s="744"/>
      <c r="U347" s="744"/>
      <c r="V347" s="744"/>
      <c r="W347" s="744"/>
      <c r="X347" s="326"/>
      <c r="Y347" s="326"/>
    </row>
    <row r="348" spans="1:25" ht="22.5" customHeight="1" thickTop="1" thickBot="1" x14ac:dyDescent="0.3">
      <c r="A348" s="740">
        <v>1</v>
      </c>
      <c r="B348" s="741" t="s">
        <v>845</v>
      </c>
      <c r="C348" s="741" t="s">
        <v>760</v>
      </c>
      <c r="D348" s="741" t="s">
        <v>983</v>
      </c>
      <c r="E348" s="741" t="s">
        <v>761</v>
      </c>
      <c r="F348" s="741" t="s">
        <v>955</v>
      </c>
      <c r="G348" s="741"/>
      <c r="H348" s="741"/>
      <c r="I348" s="741"/>
      <c r="J348" s="741"/>
      <c r="K348" s="742" t="s">
        <v>1196</v>
      </c>
      <c r="L348" s="744"/>
      <c r="M348" s="744"/>
      <c r="N348" s="744"/>
      <c r="O348" s="324">
        <f>+L348+M348-N348</f>
        <v>0</v>
      </c>
      <c r="P348" s="744"/>
      <c r="Q348" s="744"/>
      <c r="R348" s="744"/>
      <c r="S348" s="744"/>
      <c r="T348" s="744"/>
      <c r="U348" s="744"/>
      <c r="V348" s="744"/>
      <c r="W348" s="744"/>
      <c r="X348" s="326"/>
      <c r="Y348" s="326"/>
    </row>
    <row r="349" spans="1:25" ht="22.5" customHeight="1" thickTop="1" thickBot="1" x14ac:dyDescent="0.3">
      <c r="A349" s="740">
        <v>1</v>
      </c>
      <c r="B349" s="741" t="s">
        <v>845</v>
      </c>
      <c r="C349" s="741" t="s">
        <v>760</v>
      </c>
      <c r="D349" s="741" t="s">
        <v>983</v>
      </c>
      <c r="E349" s="741" t="s">
        <v>761</v>
      </c>
      <c r="F349" s="741" t="s">
        <v>1013</v>
      </c>
      <c r="G349" s="741"/>
      <c r="H349" s="741"/>
      <c r="I349" s="741"/>
      <c r="J349" s="741"/>
      <c r="K349" s="742" t="s">
        <v>1197</v>
      </c>
      <c r="L349" s="744">
        <f>+L350+L351</f>
        <v>0</v>
      </c>
      <c r="M349" s="744">
        <f t="shared" ref="M349:V349" si="109">+M350+M351</f>
        <v>0</v>
      </c>
      <c r="N349" s="744">
        <f t="shared" si="109"/>
        <v>0</v>
      </c>
      <c r="O349" s="744">
        <f t="shared" si="109"/>
        <v>0</v>
      </c>
      <c r="P349" s="744">
        <f t="shared" si="109"/>
        <v>0</v>
      </c>
      <c r="Q349" s="744">
        <f t="shared" si="109"/>
        <v>0</v>
      </c>
      <c r="R349" s="744">
        <f t="shared" si="109"/>
        <v>0</v>
      </c>
      <c r="S349" s="744">
        <f t="shared" si="109"/>
        <v>0</v>
      </c>
      <c r="T349" s="744">
        <f t="shared" si="109"/>
        <v>0</v>
      </c>
      <c r="U349" s="744">
        <f t="shared" si="109"/>
        <v>0</v>
      </c>
      <c r="V349" s="744">
        <f t="shared" si="109"/>
        <v>0</v>
      </c>
      <c r="W349" s="744"/>
      <c r="X349" s="326"/>
      <c r="Y349" s="326"/>
    </row>
    <row r="350" spans="1:25" ht="22.5" customHeight="1" thickTop="1" thickBot="1" x14ac:dyDescent="0.3">
      <c r="A350" s="740">
        <v>1</v>
      </c>
      <c r="B350" s="741" t="s">
        <v>845</v>
      </c>
      <c r="C350" s="741" t="s">
        <v>760</v>
      </c>
      <c r="D350" s="741" t="s">
        <v>983</v>
      </c>
      <c r="E350" s="741" t="s">
        <v>761</v>
      </c>
      <c r="F350" s="741" t="s">
        <v>1013</v>
      </c>
      <c r="G350" s="741" t="s">
        <v>761</v>
      </c>
      <c r="H350" s="741"/>
      <c r="I350" s="741"/>
      <c r="J350" s="741"/>
      <c r="K350" s="742" t="s">
        <v>1198</v>
      </c>
      <c r="L350" s="744"/>
      <c r="M350" s="744"/>
      <c r="N350" s="744"/>
      <c r="O350" s="324">
        <f>+L350+M350-N350</f>
        <v>0</v>
      </c>
      <c r="P350" s="744"/>
      <c r="Q350" s="744"/>
      <c r="R350" s="744"/>
      <c r="S350" s="744"/>
      <c r="T350" s="744"/>
      <c r="U350" s="744"/>
      <c r="V350" s="744"/>
      <c r="W350" s="744"/>
      <c r="X350" s="326"/>
      <c r="Y350" s="326"/>
    </row>
    <row r="351" spans="1:25" ht="22.5" customHeight="1" thickTop="1" thickBot="1" x14ac:dyDescent="0.3">
      <c r="A351" s="740">
        <v>1</v>
      </c>
      <c r="B351" s="741" t="s">
        <v>845</v>
      </c>
      <c r="C351" s="741" t="s">
        <v>760</v>
      </c>
      <c r="D351" s="741" t="s">
        <v>983</v>
      </c>
      <c r="E351" s="741" t="s">
        <v>761</v>
      </c>
      <c r="F351" s="741" t="s">
        <v>1013</v>
      </c>
      <c r="G351" s="741" t="s">
        <v>764</v>
      </c>
      <c r="H351" s="741"/>
      <c r="I351" s="741"/>
      <c r="J351" s="741"/>
      <c r="K351" s="742" t="s">
        <v>1197</v>
      </c>
      <c r="L351" s="744"/>
      <c r="M351" s="744"/>
      <c r="N351" s="744"/>
      <c r="O351" s="324">
        <f>+L351+M351-N351</f>
        <v>0</v>
      </c>
      <c r="P351" s="744"/>
      <c r="Q351" s="744"/>
      <c r="R351" s="744"/>
      <c r="S351" s="744"/>
      <c r="T351" s="744"/>
      <c r="U351" s="744"/>
      <c r="V351" s="744"/>
      <c r="W351" s="744"/>
      <c r="X351" s="326"/>
      <c r="Y351" s="326"/>
    </row>
    <row r="352" spans="1:25" ht="22.5" customHeight="1" thickTop="1" thickBot="1" x14ac:dyDescent="0.3">
      <c r="A352" s="740">
        <v>1</v>
      </c>
      <c r="B352" s="741" t="s">
        <v>845</v>
      </c>
      <c r="C352" s="741" t="s">
        <v>760</v>
      </c>
      <c r="D352" s="741" t="s">
        <v>983</v>
      </c>
      <c r="E352" s="741" t="s">
        <v>761</v>
      </c>
      <c r="F352" s="741" t="s">
        <v>1072</v>
      </c>
      <c r="G352" s="741"/>
      <c r="H352" s="741"/>
      <c r="I352" s="741"/>
      <c r="J352" s="741"/>
      <c r="K352" s="742" t="s">
        <v>1199</v>
      </c>
      <c r="L352" s="744">
        <f>+L353+L354+L355</f>
        <v>0</v>
      </c>
      <c r="M352" s="744">
        <f t="shared" ref="M352:V352" si="110">+M353+M354+M355</f>
        <v>0</v>
      </c>
      <c r="N352" s="744">
        <f t="shared" si="110"/>
        <v>0</v>
      </c>
      <c r="O352" s="744">
        <f t="shared" si="110"/>
        <v>0</v>
      </c>
      <c r="P352" s="744">
        <f t="shared" si="110"/>
        <v>0</v>
      </c>
      <c r="Q352" s="744">
        <f t="shared" si="110"/>
        <v>0</v>
      </c>
      <c r="R352" s="744">
        <f t="shared" si="110"/>
        <v>0</v>
      </c>
      <c r="S352" s="744">
        <f t="shared" si="110"/>
        <v>0</v>
      </c>
      <c r="T352" s="744">
        <f t="shared" si="110"/>
        <v>0</v>
      </c>
      <c r="U352" s="744">
        <f t="shared" si="110"/>
        <v>0</v>
      </c>
      <c r="V352" s="744">
        <f t="shared" si="110"/>
        <v>0</v>
      </c>
      <c r="W352" s="744"/>
      <c r="X352" s="326"/>
      <c r="Y352" s="326"/>
    </row>
    <row r="353" spans="1:25" ht="22.5" customHeight="1" thickTop="1" thickBot="1" x14ac:dyDescent="0.3">
      <c r="A353" s="740">
        <v>1</v>
      </c>
      <c r="B353" s="741" t="s">
        <v>845</v>
      </c>
      <c r="C353" s="741" t="s">
        <v>760</v>
      </c>
      <c r="D353" s="741" t="s">
        <v>983</v>
      </c>
      <c r="E353" s="741" t="s">
        <v>761</v>
      </c>
      <c r="F353" s="741" t="s">
        <v>1072</v>
      </c>
      <c r="G353" s="741" t="s">
        <v>761</v>
      </c>
      <c r="H353" s="741"/>
      <c r="I353" s="741"/>
      <c r="J353" s="741"/>
      <c r="K353" s="742" t="s">
        <v>1200</v>
      </c>
      <c r="L353" s="744"/>
      <c r="M353" s="744"/>
      <c r="N353" s="744"/>
      <c r="O353" s="324">
        <f>+L353+M353-N353</f>
        <v>0</v>
      </c>
      <c r="P353" s="744"/>
      <c r="Q353" s="744"/>
      <c r="R353" s="744"/>
      <c r="S353" s="744"/>
      <c r="T353" s="744"/>
      <c r="U353" s="744"/>
      <c r="V353" s="744"/>
      <c r="W353" s="744"/>
      <c r="X353" s="326"/>
      <c r="Y353" s="326"/>
    </row>
    <row r="354" spans="1:25" ht="22.5" customHeight="1" thickTop="1" thickBot="1" x14ac:dyDescent="0.3">
      <c r="A354" s="740">
        <v>1</v>
      </c>
      <c r="B354" s="741" t="s">
        <v>845</v>
      </c>
      <c r="C354" s="741" t="s">
        <v>760</v>
      </c>
      <c r="D354" s="741" t="s">
        <v>983</v>
      </c>
      <c r="E354" s="741" t="s">
        <v>761</v>
      </c>
      <c r="F354" s="741" t="s">
        <v>1072</v>
      </c>
      <c r="G354" s="741" t="s">
        <v>764</v>
      </c>
      <c r="H354" s="741"/>
      <c r="I354" s="741"/>
      <c r="J354" s="741"/>
      <c r="K354" s="742" t="s">
        <v>1201</v>
      </c>
      <c r="L354" s="744"/>
      <c r="M354" s="744"/>
      <c r="N354" s="744"/>
      <c r="O354" s="324">
        <f>+L354+M354-N354</f>
        <v>0</v>
      </c>
      <c r="P354" s="744"/>
      <c r="Q354" s="744"/>
      <c r="R354" s="744"/>
      <c r="S354" s="744"/>
      <c r="T354" s="744"/>
      <c r="U354" s="744"/>
      <c r="V354" s="744"/>
      <c r="W354" s="744"/>
      <c r="X354" s="326"/>
      <c r="Y354" s="326"/>
    </row>
    <row r="355" spans="1:25" ht="22.5" customHeight="1" thickTop="1" thickBot="1" x14ac:dyDescent="0.3">
      <c r="A355" s="740">
        <v>1</v>
      </c>
      <c r="B355" s="741" t="s">
        <v>845</v>
      </c>
      <c r="C355" s="741" t="s">
        <v>760</v>
      </c>
      <c r="D355" s="741" t="s">
        <v>983</v>
      </c>
      <c r="E355" s="741" t="s">
        <v>761</v>
      </c>
      <c r="F355" s="741" t="s">
        <v>1072</v>
      </c>
      <c r="G355" s="741" t="s">
        <v>768</v>
      </c>
      <c r="H355" s="741"/>
      <c r="I355" s="741"/>
      <c r="J355" s="741"/>
      <c r="K355" s="742" t="s">
        <v>1202</v>
      </c>
      <c r="L355" s="744"/>
      <c r="M355" s="744"/>
      <c r="N355" s="744"/>
      <c r="O355" s="324">
        <f>+L355+M355-N355</f>
        <v>0</v>
      </c>
      <c r="P355" s="744"/>
      <c r="Q355" s="744"/>
      <c r="R355" s="744"/>
      <c r="S355" s="744"/>
      <c r="T355" s="744"/>
      <c r="U355" s="744"/>
      <c r="V355" s="744"/>
      <c r="W355" s="744"/>
      <c r="X355" s="326"/>
      <c r="Y355" s="326"/>
    </row>
    <row r="356" spans="1:25" ht="22.5" customHeight="1" thickTop="1" thickBot="1" x14ac:dyDescent="0.3">
      <c r="A356" s="740">
        <v>1</v>
      </c>
      <c r="B356" s="741" t="s">
        <v>845</v>
      </c>
      <c r="C356" s="741" t="s">
        <v>760</v>
      </c>
      <c r="D356" s="741" t="s">
        <v>983</v>
      </c>
      <c r="E356" s="741" t="s">
        <v>761</v>
      </c>
      <c r="F356" s="741" t="s">
        <v>1203</v>
      </c>
      <c r="G356" s="741"/>
      <c r="H356" s="741"/>
      <c r="I356" s="741"/>
      <c r="J356" s="741"/>
      <c r="K356" s="742" t="s">
        <v>1204</v>
      </c>
      <c r="L356" s="744">
        <f>+L357+L358+L359</f>
        <v>0</v>
      </c>
      <c r="M356" s="744">
        <f t="shared" ref="M356:V356" si="111">+M357+M358+M359</f>
        <v>0</v>
      </c>
      <c r="N356" s="744">
        <f t="shared" si="111"/>
        <v>0</v>
      </c>
      <c r="O356" s="744">
        <f t="shared" si="111"/>
        <v>0</v>
      </c>
      <c r="P356" s="744">
        <f t="shared" si="111"/>
        <v>0</v>
      </c>
      <c r="Q356" s="744">
        <f t="shared" si="111"/>
        <v>0</v>
      </c>
      <c r="R356" s="744">
        <f t="shared" si="111"/>
        <v>0</v>
      </c>
      <c r="S356" s="744">
        <f t="shared" si="111"/>
        <v>0</v>
      </c>
      <c r="T356" s="744">
        <f t="shared" si="111"/>
        <v>0</v>
      </c>
      <c r="U356" s="744">
        <f t="shared" si="111"/>
        <v>0</v>
      </c>
      <c r="V356" s="744">
        <f t="shared" si="111"/>
        <v>0</v>
      </c>
      <c r="W356" s="744"/>
      <c r="X356" s="326"/>
      <c r="Y356" s="326"/>
    </row>
    <row r="357" spans="1:25" ht="22.5" customHeight="1" thickTop="1" thickBot="1" x14ac:dyDescent="0.3">
      <c r="A357" s="740">
        <v>1</v>
      </c>
      <c r="B357" s="741" t="s">
        <v>845</v>
      </c>
      <c r="C357" s="741" t="s">
        <v>760</v>
      </c>
      <c r="D357" s="741" t="s">
        <v>983</v>
      </c>
      <c r="E357" s="741" t="s">
        <v>761</v>
      </c>
      <c r="F357" s="741" t="s">
        <v>1203</v>
      </c>
      <c r="G357" s="741" t="s">
        <v>761</v>
      </c>
      <c r="H357" s="741"/>
      <c r="I357" s="741"/>
      <c r="J357" s="741"/>
      <c r="K357" s="742" t="s">
        <v>1205</v>
      </c>
      <c r="L357" s="744"/>
      <c r="M357" s="744"/>
      <c r="N357" s="744"/>
      <c r="O357" s="324">
        <f>+L357+M357-N357</f>
        <v>0</v>
      </c>
      <c r="P357" s="744"/>
      <c r="Q357" s="744"/>
      <c r="R357" s="744"/>
      <c r="S357" s="744"/>
      <c r="T357" s="744"/>
      <c r="U357" s="744"/>
      <c r="V357" s="744"/>
      <c r="W357" s="744"/>
      <c r="X357" s="326"/>
      <c r="Y357" s="326"/>
    </row>
    <row r="358" spans="1:25" ht="22.5" customHeight="1" thickTop="1" thickBot="1" x14ac:dyDescent="0.3">
      <c r="A358" s="740">
        <v>1</v>
      </c>
      <c r="B358" s="741" t="s">
        <v>845</v>
      </c>
      <c r="C358" s="741" t="s">
        <v>760</v>
      </c>
      <c r="D358" s="741" t="s">
        <v>983</v>
      </c>
      <c r="E358" s="741" t="s">
        <v>761</v>
      </c>
      <c r="F358" s="741" t="s">
        <v>1203</v>
      </c>
      <c r="G358" s="741" t="s">
        <v>764</v>
      </c>
      <c r="H358" s="741"/>
      <c r="I358" s="741"/>
      <c r="J358" s="741"/>
      <c r="K358" s="742" t="s">
        <v>1206</v>
      </c>
      <c r="L358" s="744"/>
      <c r="M358" s="744"/>
      <c r="N358" s="744"/>
      <c r="O358" s="324">
        <f>+L358+M358-N358</f>
        <v>0</v>
      </c>
      <c r="P358" s="744"/>
      <c r="Q358" s="744"/>
      <c r="R358" s="744"/>
      <c r="S358" s="744"/>
      <c r="T358" s="744"/>
      <c r="U358" s="744"/>
      <c r="V358" s="744"/>
      <c r="W358" s="744"/>
      <c r="X358" s="326"/>
      <c r="Y358" s="326"/>
    </row>
    <row r="359" spans="1:25" ht="22.5" customHeight="1" thickTop="1" thickBot="1" x14ac:dyDescent="0.3">
      <c r="A359" s="740">
        <v>1</v>
      </c>
      <c r="B359" s="741" t="s">
        <v>845</v>
      </c>
      <c r="C359" s="741" t="s">
        <v>760</v>
      </c>
      <c r="D359" s="741" t="s">
        <v>983</v>
      </c>
      <c r="E359" s="741" t="s">
        <v>761</v>
      </c>
      <c r="F359" s="741" t="s">
        <v>1203</v>
      </c>
      <c r="G359" s="741" t="s">
        <v>768</v>
      </c>
      <c r="H359" s="741"/>
      <c r="I359" s="741"/>
      <c r="J359" s="741"/>
      <c r="K359" s="742" t="s">
        <v>1207</v>
      </c>
      <c r="L359" s="744"/>
      <c r="M359" s="744"/>
      <c r="N359" s="744"/>
      <c r="O359" s="324">
        <f>+L359+M359-N359</f>
        <v>0</v>
      </c>
      <c r="P359" s="744"/>
      <c r="Q359" s="744"/>
      <c r="R359" s="744"/>
      <c r="S359" s="744"/>
      <c r="T359" s="744"/>
      <c r="U359" s="744"/>
      <c r="V359" s="744"/>
      <c r="W359" s="744"/>
      <c r="X359" s="326"/>
      <c r="Y359" s="326"/>
    </row>
    <row r="360" spans="1:25" ht="22.5" customHeight="1" thickTop="1" thickBot="1" x14ac:dyDescent="0.3">
      <c r="A360" s="740">
        <v>1</v>
      </c>
      <c r="B360" s="741" t="s">
        <v>845</v>
      </c>
      <c r="C360" s="741" t="s">
        <v>760</v>
      </c>
      <c r="D360" s="741" t="s">
        <v>983</v>
      </c>
      <c r="E360" s="741" t="s">
        <v>764</v>
      </c>
      <c r="F360" s="741"/>
      <c r="G360" s="741"/>
      <c r="H360" s="741"/>
      <c r="I360" s="741"/>
      <c r="J360" s="741"/>
      <c r="K360" s="742" t="s">
        <v>1208</v>
      </c>
      <c r="L360" s="744">
        <f>+L361</f>
        <v>0</v>
      </c>
      <c r="M360" s="744">
        <f t="shared" ref="M360:V360" si="112">+M361</f>
        <v>0</v>
      </c>
      <c r="N360" s="744">
        <f t="shared" si="112"/>
        <v>0</v>
      </c>
      <c r="O360" s="744">
        <f t="shared" si="112"/>
        <v>0</v>
      </c>
      <c r="P360" s="744">
        <f t="shared" si="112"/>
        <v>0</v>
      </c>
      <c r="Q360" s="744">
        <f t="shared" si="112"/>
        <v>0</v>
      </c>
      <c r="R360" s="744">
        <f t="shared" si="112"/>
        <v>0</v>
      </c>
      <c r="S360" s="744">
        <f t="shared" si="112"/>
        <v>0</v>
      </c>
      <c r="T360" s="744">
        <f t="shared" si="112"/>
        <v>0</v>
      </c>
      <c r="U360" s="744">
        <f t="shared" si="112"/>
        <v>0</v>
      </c>
      <c r="V360" s="744">
        <f t="shared" si="112"/>
        <v>0</v>
      </c>
      <c r="W360" s="744"/>
      <c r="X360" s="326"/>
      <c r="Y360" s="326"/>
    </row>
    <row r="361" spans="1:25" ht="22.5" customHeight="1" thickTop="1" thickBot="1" x14ac:dyDescent="0.3">
      <c r="A361" s="740">
        <v>1</v>
      </c>
      <c r="B361" s="741" t="s">
        <v>845</v>
      </c>
      <c r="C361" s="741" t="s">
        <v>760</v>
      </c>
      <c r="D361" s="741" t="s">
        <v>983</v>
      </c>
      <c r="E361" s="741" t="s">
        <v>764</v>
      </c>
      <c r="F361" s="741" t="s">
        <v>931</v>
      </c>
      <c r="G361" s="741"/>
      <c r="H361" s="741"/>
      <c r="I361" s="741"/>
      <c r="J361" s="741"/>
      <c r="K361" s="742" t="s">
        <v>1209</v>
      </c>
      <c r="L361" s="744"/>
      <c r="M361" s="744"/>
      <c r="N361" s="744"/>
      <c r="O361" s="324">
        <f>+L361+M361-N361</f>
        <v>0</v>
      </c>
      <c r="P361" s="744"/>
      <c r="Q361" s="744"/>
      <c r="R361" s="744"/>
      <c r="S361" s="744"/>
      <c r="T361" s="744"/>
      <c r="U361" s="744"/>
      <c r="V361" s="744"/>
      <c r="W361" s="744"/>
      <c r="X361" s="326"/>
      <c r="Y361" s="326"/>
    </row>
    <row r="362" spans="1:25" ht="22.5" customHeight="1" thickTop="1" thickBot="1" x14ac:dyDescent="0.3">
      <c r="A362" s="740">
        <v>1</v>
      </c>
      <c r="B362" s="741" t="s">
        <v>845</v>
      </c>
      <c r="C362" s="741" t="s">
        <v>760</v>
      </c>
      <c r="D362" s="741" t="s">
        <v>983</v>
      </c>
      <c r="E362" s="741" t="s">
        <v>768</v>
      </c>
      <c r="F362" s="741"/>
      <c r="G362" s="741"/>
      <c r="H362" s="741"/>
      <c r="I362" s="741"/>
      <c r="J362" s="741"/>
      <c r="K362" s="742" t="s">
        <v>1210</v>
      </c>
      <c r="L362" s="744"/>
      <c r="M362" s="744"/>
      <c r="N362" s="744"/>
      <c r="O362" s="324">
        <f>+L362+M362-N362</f>
        <v>0</v>
      </c>
      <c r="P362" s="744"/>
      <c r="Q362" s="744"/>
      <c r="R362" s="744"/>
      <c r="S362" s="744"/>
      <c r="T362" s="744"/>
      <c r="U362" s="744"/>
      <c r="V362" s="744"/>
      <c r="W362" s="744"/>
      <c r="X362" s="326"/>
      <c r="Y362" s="326"/>
    </row>
    <row r="363" spans="1:25" ht="22.5" customHeight="1" thickTop="1" thickBot="1" x14ac:dyDescent="0.3">
      <c r="A363" s="740">
        <v>1</v>
      </c>
      <c r="B363" s="741" t="s">
        <v>845</v>
      </c>
      <c r="C363" s="741" t="s">
        <v>760</v>
      </c>
      <c r="D363" s="741" t="s">
        <v>988</v>
      </c>
      <c r="E363" s="741"/>
      <c r="F363" s="741"/>
      <c r="G363" s="741"/>
      <c r="H363" s="741"/>
      <c r="I363" s="741"/>
      <c r="J363" s="741"/>
      <c r="K363" s="742" t="s">
        <v>1211</v>
      </c>
      <c r="L363" s="744">
        <f>+L364+L370+L377</f>
        <v>0</v>
      </c>
      <c r="M363" s="744">
        <f t="shared" ref="M363:V363" si="113">+M364+M370+M377</f>
        <v>0</v>
      </c>
      <c r="N363" s="744">
        <f t="shared" si="113"/>
        <v>0</v>
      </c>
      <c r="O363" s="744">
        <f t="shared" si="113"/>
        <v>0</v>
      </c>
      <c r="P363" s="744">
        <f t="shared" si="113"/>
        <v>0</v>
      </c>
      <c r="Q363" s="744">
        <f t="shared" si="113"/>
        <v>0</v>
      </c>
      <c r="R363" s="744">
        <f t="shared" si="113"/>
        <v>0</v>
      </c>
      <c r="S363" s="744">
        <f t="shared" si="113"/>
        <v>0</v>
      </c>
      <c r="T363" s="744">
        <f t="shared" si="113"/>
        <v>0</v>
      </c>
      <c r="U363" s="744">
        <f t="shared" si="113"/>
        <v>0</v>
      </c>
      <c r="V363" s="744">
        <f t="shared" si="113"/>
        <v>0</v>
      </c>
      <c r="W363" s="744"/>
      <c r="X363" s="326"/>
      <c r="Y363" s="326"/>
    </row>
    <row r="364" spans="1:25" ht="22.5" customHeight="1" thickTop="1" thickBot="1" x14ac:dyDescent="0.3">
      <c r="A364" s="740">
        <v>1</v>
      </c>
      <c r="B364" s="741" t="s">
        <v>845</v>
      </c>
      <c r="C364" s="741" t="s">
        <v>760</v>
      </c>
      <c r="D364" s="741" t="s">
        <v>988</v>
      </c>
      <c r="E364" s="741" t="s">
        <v>761</v>
      </c>
      <c r="F364" s="741"/>
      <c r="G364" s="741"/>
      <c r="H364" s="741"/>
      <c r="I364" s="741"/>
      <c r="J364" s="741"/>
      <c r="K364" s="742" t="s">
        <v>1212</v>
      </c>
      <c r="L364" s="744">
        <f>+L365+L366+L367+L368+L369</f>
        <v>0</v>
      </c>
      <c r="M364" s="744">
        <f t="shared" ref="M364:V364" si="114">+M365+M366+M367+M368+M369</f>
        <v>0</v>
      </c>
      <c r="N364" s="744">
        <f t="shared" si="114"/>
        <v>0</v>
      </c>
      <c r="O364" s="744">
        <f t="shared" si="114"/>
        <v>0</v>
      </c>
      <c r="P364" s="744">
        <f t="shared" si="114"/>
        <v>0</v>
      </c>
      <c r="Q364" s="744">
        <f t="shared" si="114"/>
        <v>0</v>
      </c>
      <c r="R364" s="744">
        <f t="shared" si="114"/>
        <v>0</v>
      </c>
      <c r="S364" s="744">
        <f t="shared" si="114"/>
        <v>0</v>
      </c>
      <c r="T364" s="744">
        <f t="shared" si="114"/>
        <v>0</v>
      </c>
      <c r="U364" s="744">
        <f t="shared" si="114"/>
        <v>0</v>
      </c>
      <c r="V364" s="744">
        <f t="shared" si="114"/>
        <v>0</v>
      </c>
      <c r="W364" s="744"/>
      <c r="X364" s="326"/>
      <c r="Y364" s="326"/>
    </row>
    <row r="365" spans="1:25" ht="22.5" customHeight="1" thickTop="1" thickBot="1" x14ac:dyDescent="0.3">
      <c r="A365" s="740">
        <v>1</v>
      </c>
      <c r="B365" s="741" t="s">
        <v>845</v>
      </c>
      <c r="C365" s="741" t="s">
        <v>760</v>
      </c>
      <c r="D365" s="741" t="s">
        <v>988</v>
      </c>
      <c r="E365" s="741" t="s">
        <v>761</v>
      </c>
      <c r="F365" s="741" t="s">
        <v>931</v>
      </c>
      <c r="G365" s="741"/>
      <c r="H365" s="741"/>
      <c r="I365" s="741"/>
      <c r="J365" s="741"/>
      <c r="K365" s="742" t="s">
        <v>1213</v>
      </c>
      <c r="L365" s="744"/>
      <c r="M365" s="744"/>
      <c r="N365" s="744"/>
      <c r="O365" s="324">
        <f>+L365+M365-N365</f>
        <v>0</v>
      </c>
      <c r="P365" s="744"/>
      <c r="Q365" s="744"/>
      <c r="R365" s="744"/>
      <c r="S365" s="744"/>
      <c r="T365" s="744"/>
      <c r="U365" s="744"/>
      <c r="V365" s="744"/>
      <c r="W365" s="744"/>
      <c r="X365" s="326"/>
      <c r="Y365" s="326"/>
    </row>
    <row r="366" spans="1:25" ht="22.5" customHeight="1" thickTop="1" thickBot="1" x14ac:dyDescent="0.3">
      <c r="A366" s="740">
        <v>1</v>
      </c>
      <c r="B366" s="741" t="s">
        <v>845</v>
      </c>
      <c r="C366" s="741" t="s">
        <v>760</v>
      </c>
      <c r="D366" s="741" t="s">
        <v>988</v>
      </c>
      <c r="E366" s="741" t="s">
        <v>761</v>
      </c>
      <c r="F366" s="741" t="s">
        <v>955</v>
      </c>
      <c r="G366" s="741"/>
      <c r="H366" s="741"/>
      <c r="I366" s="741"/>
      <c r="J366" s="741"/>
      <c r="K366" s="742" t="s">
        <v>1214</v>
      </c>
      <c r="L366" s="744"/>
      <c r="M366" s="744"/>
      <c r="N366" s="744"/>
      <c r="O366" s="324">
        <f>+L366+M366-N366</f>
        <v>0</v>
      </c>
      <c r="P366" s="744"/>
      <c r="Q366" s="744"/>
      <c r="R366" s="744"/>
      <c r="S366" s="744"/>
      <c r="T366" s="744"/>
      <c r="U366" s="744"/>
      <c r="V366" s="744"/>
      <c r="W366" s="744"/>
      <c r="X366" s="326"/>
      <c r="Y366" s="326"/>
    </row>
    <row r="367" spans="1:25" ht="22.5" customHeight="1" thickTop="1" thickBot="1" x14ac:dyDescent="0.3">
      <c r="A367" s="740">
        <v>1</v>
      </c>
      <c r="B367" s="741" t="s">
        <v>845</v>
      </c>
      <c r="C367" s="741" t="s">
        <v>760</v>
      </c>
      <c r="D367" s="741" t="s">
        <v>988</v>
      </c>
      <c r="E367" s="741" t="s">
        <v>761</v>
      </c>
      <c r="F367" s="741" t="s">
        <v>1013</v>
      </c>
      <c r="G367" s="741"/>
      <c r="H367" s="741"/>
      <c r="I367" s="741"/>
      <c r="J367" s="741"/>
      <c r="K367" s="742" t="s">
        <v>1215</v>
      </c>
      <c r="L367" s="744"/>
      <c r="M367" s="744"/>
      <c r="N367" s="744"/>
      <c r="O367" s="324">
        <f>+L367+M367-N367</f>
        <v>0</v>
      </c>
      <c r="P367" s="744"/>
      <c r="Q367" s="744"/>
      <c r="R367" s="744"/>
      <c r="S367" s="744"/>
      <c r="T367" s="744"/>
      <c r="U367" s="744"/>
      <c r="V367" s="744"/>
      <c r="W367" s="744"/>
      <c r="X367" s="326"/>
      <c r="Y367" s="326"/>
    </row>
    <row r="368" spans="1:25" ht="22.5" customHeight="1" thickTop="1" thickBot="1" x14ac:dyDescent="0.3">
      <c r="A368" s="740">
        <v>1</v>
      </c>
      <c r="B368" s="741" t="s">
        <v>845</v>
      </c>
      <c r="C368" s="741" t="s">
        <v>760</v>
      </c>
      <c r="D368" s="741" t="s">
        <v>988</v>
      </c>
      <c r="E368" s="741" t="s">
        <v>761</v>
      </c>
      <c r="F368" s="741" t="s">
        <v>1216</v>
      </c>
      <c r="G368" s="741"/>
      <c r="H368" s="741"/>
      <c r="I368" s="741"/>
      <c r="J368" s="741"/>
      <c r="K368" s="742" t="s">
        <v>1204</v>
      </c>
      <c r="L368" s="744"/>
      <c r="M368" s="744"/>
      <c r="N368" s="744"/>
      <c r="O368" s="324">
        <f>+L368+M368-N368</f>
        <v>0</v>
      </c>
      <c r="P368" s="744"/>
      <c r="Q368" s="744"/>
      <c r="R368" s="744"/>
      <c r="S368" s="744"/>
      <c r="T368" s="744"/>
      <c r="U368" s="744"/>
      <c r="V368" s="744"/>
      <c r="W368" s="744"/>
      <c r="X368" s="326"/>
      <c r="Y368" s="326"/>
    </row>
    <row r="369" spans="1:25" ht="22.5" customHeight="1" thickTop="1" thickBot="1" x14ac:dyDescent="0.3">
      <c r="A369" s="740">
        <v>1</v>
      </c>
      <c r="B369" s="741" t="s">
        <v>845</v>
      </c>
      <c r="C369" s="741" t="s">
        <v>760</v>
      </c>
      <c r="D369" s="741" t="s">
        <v>988</v>
      </c>
      <c r="E369" s="741" t="s">
        <v>761</v>
      </c>
      <c r="F369" s="741" t="s">
        <v>1217</v>
      </c>
      <c r="G369" s="741"/>
      <c r="H369" s="741"/>
      <c r="I369" s="741"/>
      <c r="J369" s="741"/>
      <c r="K369" s="742" t="s">
        <v>1218</v>
      </c>
      <c r="L369" s="744"/>
      <c r="M369" s="744"/>
      <c r="N369" s="744"/>
      <c r="O369" s="324">
        <f>+L369+M369-N369</f>
        <v>0</v>
      </c>
      <c r="P369" s="744"/>
      <c r="Q369" s="744"/>
      <c r="R369" s="744"/>
      <c r="S369" s="744"/>
      <c r="T369" s="744"/>
      <c r="U369" s="744"/>
      <c r="V369" s="744"/>
      <c r="W369" s="744"/>
      <c r="X369" s="326"/>
      <c r="Y369" s="326"/>
    </row>
    <row r="370" spans="1:25" ht="22.5" customHeight="1" thickTop="1" thickBot="1" x14ac:dyDescent="0.3">
      <c r="A370" s="740">
        <v>1</v>
      </c>
      <c r="B370" s="741" t="s">
        <v>845</v>
      </c>
      <c r="C370" s="741" t="s">
        <v>760</v>
      </c>
      <c r="D370" s="741" t="s">
        <v>988</v>
      </c>
      <c r="E370" s="741" t="s">
        <v>764</v>
      </c>
      <c r="F370" s="741"/>
      <c r="G370" s="741"/>
      <c r="H370" s="741"/>
      <c r="I370" s="741"/>
      <c r="J370" s="741"/>
      <c r="K370" s="742" t="s">
        <v>1208</v>
      </c>
      <c r="L370" s="744">
        <f>+L371+L376</f>
        <v>0</v>
      </c>
      <c r="M370" s="744">
        <f t="shared" ref="M370:V370" si="115">+M371+M376</f>
        <v>0</v>
      </c>
      <c r="N370" s="744">
        <f t="shared" si="115"/>
        <v>0</v>
      </c>
      <c r="O370" s="744">
        <f t="shared" si="115"/>
        <v>0</v>
      </c>
      <c r="P370" s="744">
        <f t="shared" si="115"/>
        <v>0</v>
      </c>
      <c r="Q370" s="744">
        <f t="shared" si="115"/>
        <v>0</v>
      </c>
      <c r="R370" s="744">
        <f t="shared" si="115"/>
        <v>0</v>
      </c>
      <c r="S370" s="744">
        <f t="shared" si="115"/>
        <v>0</v>
      </c>
      <c r="T370" s="744">
        <f t="shared" si="115"/>
        <v>0</v>
      </c>
      <c r="U370" s="744">
        <f t="shared" si="115"/>
        <v>0</v>
      </c>
      <c r="V370" s="744">
        <f t="shared" si="115"/>
        <v>0</v>
      </c>
      <c r="W370" s="744"/>
      <c r="X370" s="326"/>
      <c r="Y370" s="326"/>
    </row>
    <row r="371" spans="1:25" ht="22.5" customHeight="1" thickTop="1" thickBot="1" x14ac:dyDescent="0.3">
      <c r="A371" s="740">
        <v>1</v>
      </c>
      <c r="B371" s="741" t="s">
        <v>845</v>
      </c>
      <c r="C371" s="741" t="s">
        <v>760</v>
      </c>
      <c r="D371" s="741" t="s">
        <v>988</v>
      </c>
      <c r="E371" s="741" t="s">
        <v>764</v>
      </c>
      <c r="F371" s="741" t="s">
        <v>931</v>
      </c>
      <c r="G371" s="741"/>
      <c r="H371" s="741"/>
      <c r="I371" s="741"/>
      <c r="J371" s="741"/>
      <c r="K371" s="742" t="s">
        <v>1219</v>
      </c>
      <c r="L371" s="744">
        <f>+L372+L373+L374+L375</f>
        <v>0</v>
      </c>
      <c r="M371" s="744">
        <f t="shared" ref="M371:V371" si="116">+M372+M373+M374+M375</f>
        <v>0</v>
      </c>
      <c r="N371" s="744">
        <f t="shared" si="116"/>
        <v>0</v>
      </c>
      <c r="O371" s="744">
        <f t="shared" si="116"/>
        <v>0</v>
      </c>
      <c r="P371" s="744">
        <f t="shared" si="116"/>
        <v>0</v>
      </c>
      <c r="Q371" s="744">
        <f t="shared" si="116"/>
        <v>0</v>
      </c>
      <c r="R371" s="744">
        <f t="shared" si="116"/>
        <v>0</v>
      </c>
      <c r="S371" s="744">
        <f t="shared" si="116"/>
        <v>0</v>
      </c>
      <c r="T371" s="744">
        <f t="shared" si="116"/>
        <v>0</v>
      </c>
      <c r="U371" s="744">
        <f t="shared" si="116"/>
        <v>0</v>
      </c>
      <c r="V371" s="744">
        <f t="shared" si="116"/>
        <v>0</v>
      </c>
      <c r="W371" s="744"/>
      <c r="X371" s="326"/>
      <c r="Y371" s="326"/>
    </row>
    <row r="372" spans="1:25" ht="22.5" customHeight="1" thickTop="1" thickBot="1" x14ac:dyDescent="0.3">
      <c r="A372" s="740">
        <v>1</v>
      </c>
      <c r="B372" s="741" t="s">
        <v>845</v>
      </c>
      <c r="C372" s="741" t="s">
        <v>760</v>
      </c>
      <c r="D372" s="741" t="s">
        <v>988</v>
      </c>
      <c r="E372" s="741" t="s">
        <v>764</v>
      </c>
      <c r="F372" s="741" t="s">
        <v>931</v>
      </c>
      <c r="G372" s="741" t="s">
        <v>761</v>
      </c>
      <c r="H372" s="741"/>
      <c r="I372" s="741"/>
      <c r="J372" s="741"/>
      <c r="K372" s="742" t="s">
        <v>1220</v>
      </c>
      <c r="L372" s="744"/>
      <c r="M372" s="744"/>
      <c r="N372" s="744"/>
      <c r="O372" s="324">
        <f t="shared" ref="O372:O377" si="117">+L372+M372-N372</f>
        <v>0</v>
      </c>
      <c r="P372" s="744"/>
      <c r="Q372" s="744"/>
      <c r="R372" s="744"/>
      <c r="S372" s="744"/>
      <c r="T372" s="744"/>
      <c r="U372" s="744"/>
      <c r="V372" s="744"/>
      <c r="W372" s="744"/>
      <c r="X372" s="326"/>
      <c r="Y372" s="326"/>
    </row>
    <row r="373" spans="1:25" ht="22.5" customHeight="1" thickTop="1" thickBot="1" x14ac:dyDescent="0.3">
      <c r="A373" s="740">
        <v>1</v>
      </c>
      <c r="B373" s="741" t="s">
        <v>845</v>
      </c>
      <c r="C373" s="741" t="s">
        <v>760</v>
      </c>
      <c r="D373" s="741" t="s">
        <v>988</v>
      </c>
      <c r="E373" s="741" t="s">
        <v>764</v>
      </c>
      <c r="F373" s="741" t="s">
        <v>931</v>
      </c>
      <c r="G373" s="741" t="s">
        <v>764</v>
      </c>
      <c r="H373" s="741"/>
      <c r="I373" s="741"/>
      <c r="J373" s="741"/>
      <c r="K373" s="742" t="s">
        <v>1221</v>
      </c>
      <c r="L373" s="744"/>
      <c r="M373" s="744"/>
      <c r="N373" s="744"/>
      <c r="O373" s="324">
        <f t="shared" si="117"/>
        <v>0</v>
      </c>
      <c r="P373" s="744"/>
      <c r="Q373" s="744"/>
      <c r="R373" s="744"/>
      <c r="S373" s="744"/>
      <c r="T373" s="744"/>
      <c r="U373" s="744"/>
      <c r="V373" s="744"/>
      <c r="W373" s="744"/>
      <c r="X373" s="326"/>
      <c r="Y373" s="326"/>
    </row>
    <row r="374" spans="1:25" ht="22.5" customHeight="1" thickTop="1" thickBot="1" x14ac:dyDescent="0.3">
      <c r="A374" s="740">
        <v>1</v>
      </c>
      <c r="B374" s="741" t="s">
        <v>845</v>
      </c>
      <c r="C374" s="741" t="s">
        <v>760</v>
      </c>
      <c r="D374" s="741" t="s">
        <v>988</v>
      </c>
      <c r="E374" s="741" t="s">
        <v>764</v>
      </c>
      <c r="F374" s="741" t="s">
        <v>931</v>
      </c>
      <c r="G374" s="741" t="s">
        <v>768</v>
      </c>
      <c r="H374" s="741"/>
      <c r="I374" s="741"/>
      <c r="J374" s="741"/>
      <c r="K374" s="742" t="s">
        <v>1222</v>
      </c>
      <c r="L374" s="744"/>
      <c r="M374" s="744"/>
      <c r="N374" s="744"/>
      <c r="O374" s="324">
        <f t="shared" si="117"/>
        <v>0</v>
      </c>
      <c r="P374" s="744"/>
      <c r="Q374" s="744"/>
      <c r="R374" s="744"/>
      <c r="S374" s="744"/>
      <c r="T374" s="744"/>
      <c r="U374" s="744"/>
      <c r="V374" s="744"/>
      <c r="W374" s="744"/>
      <c r="X374" s="326"/>
      <c r="Y374" s="326"/>
    </row>
    <row r="375" spans="1:25" ht="22.5" customHeight="1" thickTop="1" thickBot="1" x14ac:dyDescent="0.3">
      <c r="A375" s="740">
        <v>1</v>
      </c>
      <c r="B375" s="741" t="s">
        <v>845</v>
      </c>
      <c r="C375" s="741" t="s">
        <v>760</v>
      </c>
      <c r="D375" s="741" t="s">
        <v>988</v>
      </c>
      <c r="E375" s="741" t="s">
        <v>764</v>
      </c>
      <c r="F375" s="741" t="s">
        <v>931</v>
      </c>
      <c r="G375" s="741" t="s">
        <v>784</v>
      </c>
      <c r="H375" s="741"/>
      <c r="I375" s="741"/>
      <c r="J375" s="741"/>
      <c r="K375" s="742" t="s">
        <v>1223</v>
      </c>
      <c r="L375" s="744"/>
      <c r="M375" s="744"/>
      <c r="N375" s="744"/>
      <c r="O375" s="324">
        <f t="shared" si="117"/>
        <v>0</v>
      </c>
      <c r="P375" s="744"/>
      <c r="Q375" s="744"/>
      <c r="R375" s="744"/>
      <c r="S375" s="744"/>
      <c r="T375" s="744"/>
      <c r="U375" s="744"/>
      <c r="V375" s="744"/>
      <c r="W375" s="744"/>
      <c r="X375" s="326"/>
      <c r="Y375" s="326"/>
    </row>
    <row r="376" spans="1:25" ht="22.5" customHeight="1" thickTop="1" thickBot="1" x14ac:dyDescent="0.3">
      <c r="A376" s="740">
        <v>1</v>
      </c>
      <c r="B376" s="741" t="s">
        <v>845</v>
      </c>
      <c r="C376" s="741" t="s">
        <v>760</v>
      </c>
      <c r="D376" s="741" t="s">
        <v>988</v>
      </c>
      <c r="E376" s="741" t="s">
        <v>764</v>
      </c>
      <c r="F376" s="741" t="s">
        <v>955</v>
      </c>
      <c r="G376" s="741"/>
      <c r="H376" s="741"/>
      <c r="I376" s="741"/>
      <c r="J376" s="741"/>
      <c r="K376" s="742" t="s">
        <v>1224</v>
      </c>
      <c r="L376" s="744"/>
      <c r="M376" s="744"/>
      <c r="N376" s="744"/>
      <c r="O376" s="324">
        <f t="shared" si="117"/>
        <v>0</v>
      </c>
      <c r="P376" s="744"/>
      <c r="Q376" s="744"/>
      <c r="R376" s="744"/>
      <c r="S376" s="744"/>
      <c r="T376" s="744"/>
      <c r="U376" s="744"/>
      <c r="V376" s="744"/>
      <c r="W376" s="744"/>
      <c r="X376" s="326"/>
      <c r="Y376" s="326"/>
    </row>
    <row r="377" spans="1:25" ht="22.5" customHeight="1" thickTop="1" thickBot="1" x14ac:dyDescent="0.3">
      <c r="A377" s="740">
        <v>1</v>
      </c>
      <c r="B377" s="741" t="s">
        <v>845</v>
      </c>
      <c r="C377" s="741" t="s">
        <v>760</v>
      </c>
      <c r="D377" s="741" t="s">
        <v>988</v>
      </c>
      <c r="E377" s="741" t="s">
        <v>768</v>
      </c>
      <c r="F377" s="741"/>
      <c r="G377" s="741"/>
      <c r="H377" s="741"/>
      <c r="I377" s="741"/>
      <c r="J377" s="741"/>
      <c r="K377" s="742" t="s">
        <v>1210</v>
      </c>
      <c r="L377" s="744"/>
      <c r="M377" s="744"/>
      <c r="N377" s="744"/>
      <c r="O377" s="324">
        <f t="shared" si="117"/>
        <v>0</v>
      </c>
      <c r="P377" s="744"/>
      <c r="Q377" s="744"/>
      <c r="R377" s="744"/>
      <c r="S377" s="744"/>
      <c r="T377" s="744"/>
      <c r="U377" s="744"/>
      <c r="V377" s="744"/>
      <c r="W377" s="744"/>
      <c r="X377" s="326"/>
      <c r="Y377" s="326"/>
    </row>
    <row r="378" spans="1:25" ht="22.5" customHeight="1" thickTop="1" thickBot="1" x14ac:dyDescent="0.3">
      <c r="A378" s="740">
        <v>1</v>
      </c>
      <c r="B378" s="741" t="s">
        <v>845</v>
      </c>
      <c r="C378" s="741" t="s">
        <v>760</v>
      </c>
      <c r="D378" s="741" t="s">
        <v>993</v>
      </c>
      <c r="E378" s="741"/>
      <c r="F378" s="741"/>
      <c r="G378" s="741"/>
      <c r="H378" s="741"/>
      <c r="I378" s="741"/>
      <c r="J378" s="741"/>
      <c r="K378" s="742" t="s">
        <v>1225</v>
      </c>
      <c r="L378" s="744">
        <f>+L379+L389+L390+L393</f>
        <v>0</v>
      </c>
      <c r="M378" s="744">
        <f t="shared" ref="M378:V378" si="118">+M379+M389+M390+M393</f>
        <v>0</v>
      </c>
      <c r="N378" s="744">
        <f t="shared" si="118"/>
        <v>0</v>
      </c>
      <c r="O378" s="744">
        <f t="shared" si="118"/>
        <v>0</v>
      </c>
      <c r="P378" s="744">
        <f t="shared" si="118"/>
        <v>0</v>
      </c>
      <c r="Q378" s="744">
        <f t="shared" si="118"/>
        <v>0</v>
      </c>
      <c r="R378" s="744">
        <f t="shared" si="118"/>
        <v>0</v>
      </c>
      <c r="S378" s="744">
        <f t="shared" si="118"/>
        <v>0</v>
      </c>
      <c r="T378" s="744">
        <f t="shared" si="118"/>
        <v>0</v>
      </c>
      <c r="U378" s="744">
        <f t="shared" si="118"/>
        <v>0</v>
      </c>
      <c r="V378" s="744">
        <f t="shared" si="118"/>
        <v>0</v>
      </c>
      <c r="W378" s="744"/>
      <c r="X378" s="326"/>
      <c r="Y378" s="326"/>
    </row>
    <row r="379" spans="1:25" ht="22.5" customHeight="1" thickTop="1" thickBot="1" x14ac:dyDescent="0.3">
      <c r="A379" s="740">
        <v>1</v>
      </c>
      <c r="B379" s="741" t="s">
        <v>845</v>
      </c>
      <c r="C379" s="741" t="s">
        <v>760</v>
      </c>
      <c r="D379" s="741" t="s">
        <v>993</v>
      </c>
      <c r="E379" s="741" t="s">
        <v>761</v>
      </c>
      <c r="F379" s="741"/>
      <c r="G379" s="741"/>
      <c r="H379" s="741"/>
      <c r="I379" s="741"/>
      <c r="J379" s="741"/>
      <c r="K379" s="742" t="s">
        <v>1226</v>
      </c>
      <c r="L379" s="744">
        <f>+L380+L383+L386</f>
        <v>0</v>
      </c>
      <c r="M379" s="744">
        <f t="shared" ref="M379:V379" si="119">+M380+M383+M386</f>
        <v>0</v>
      </c>
      <c r="N379" s="744">
        <f t="shared" si="119"/>
        <v>0</v>
      </c>
      <c r="O379" s="744">
        <f t="shared" si="119"/>
        <v>0</v>
      </c>
      <c r="P379" s="744">
        <f t="shared" si="119"/>
        <v>0</v>
      </c>
      <c r="Q379" s="744">
        <f t="shared" si="119"/>
        <v>0</v>
      </c>
      <c r="R379" s="744">
        <f t="shared" si="119"/>
        <v>0</v>
      </c>
      <c r="S379" s="744">
        <f t="shared" si="119"/>
        <v>0</v>
      </c>
      <c r="T379" s="744">
        <f t="shared" si="119"/>
        <v>0</v>
      </c>
      <c r="U379" s="744">
        <f t="shared" si="119"/>
        <v>0</v>
      </c>
      <c r="V379" s="744">
        <f t="shared" si="119"/>
        <v>0</v>
      </c>
      <c r="W379" s="744"/>
      <c r="X379" s="326"/>
      <c r="Y379" s="326"/>
    </row>
    <row r="380" spans="1:25" ht="22.5" customHeight="1" thickTop="1" thickBot="1" x14ac:dyDescent="0.3">
      <c r="A380" s="740">
        <v>1</v>
      </c>
      <c r="B380" s="741" t="s">
        <v>845</v>
      </c>
      <c r="C380" s="741" t="s">
        <v>760</v>
      </c>
      <c r="D380" s="741" t="s">
        <v>993</v>
      </c>
      <c r="E380" s="741" t="s">
        <v>761</v>
      </c>
      <c r="F380" s="741" t="s">
        <v>931</v>
      </c>
      <c r="G380" s="741"/>
      <c r="H380" s="741"/>
      <c r="I380" s="741"/>
      <c r="J380" s="741"/>
      <c r="K380" s="742" t="s">
        <v>1227</v>
      </c>
      <c r="L380" s="744">
        <f>+L381+L382</f>
        <v>0</v>
      </c>
      <c r="M380" s="744">
        <f t="shared" ref="M380:V380" si="120">+M381+M382</f>
        <v>0</v>
      </c>
      <c r="N380" s="744">
        <f t="shared" si="120"/>
        <v>0</v>
      </c>
      <c r="O380" s="744">
        <f t="shared" si="120"/>
        <v>0</v>
      </c>
      <c r="P380" s="744">
        <f t="shared" si="120"/>
        <v>0</v>
      </c>
      <c r="Q380" s="744">
        <f t="shared" si="120"/>
        <v>0</v>
      </c>
      <c r="R380" s="744">
        <f t="shared" si="120"/>
        <v>0</v>
      </c>
      <c r="S380" s="744">
        <f t="shared" si="120"/>
        <v>0</v>
      </c>
      <c r="T380" s="744">
        <f t="shared" si="120"/>
        <v>0</v>
      </c>
      <c r="U380" s="744">
        <f t="shared" si="120"/>
        <v>0</v>
      </c>
      <c r="V380" s="744">
        <f t="shared" si="120"/>
        <v>0</v>
      </c>
      <c r="W380" s="744"/>
      <c r="X380" s="326"/>
      <c r="Y380" s="326"/>
    </row>
    <row r="381" spans="1:25" ht="22.5" customHeight="1" thickTop="1" thickBot="1" x14ac:dyDescent="0.3">
      <c r="A381" s="740">
        <v>1</v>
      </c>
      <c r="B381" s="741" t="s">
        <v>845</v>
      </c>
      <c r="C381" s="741" t="s">
        <v>760</v>
      </c>
      <c r="D381" s="741" t="s">
        <v>993</v>
      </c>
      <c r="E381" s="741" t="s">
        <v>761</v>
      </c>
      <c r="F381" s="741" t="s">
        <v>931</v>
      </c>
      <c r="G381" s="741" t="s">
        <v>761</v>
      </c>
      <c r="H381" s="741"/>
      <c r="I381" s="741"/>
      <c r="J381" s="741"/>
      <c r="K381" s="742" t="s">
        <v>1228</v>
      </c>
      <c r="L381" s="744"/>
      <c r="M381" s="744"/>
      <c r="N381" s="744"/>
      <c r="O381" s="324">
        <f>+L381+M381-N381</f>
        <v>0</v>
      </c>
      <c r="P381" s="744"/>
      <c r="Q381" s="744"/>
      <c r="R381" s="744"/>
      <c r="S381" s="744"/>
      <c r="T381" s="744"/>
      <c r="U381" s="744"/>
      <c r="V381" s="744"/>
      <c r="W381" s="744"/>
      <c r="X381" s="326"/>
      <c r="Y381" s="326"/>
    </row>
    <row r="382" spans="1:25" ht="22.5" customHeight="1" thickTop="1" thickBot="1" x14ac:dyDescent="0.3">
      <c r="A382" s="740">
        <v>1</v>
      </c>
      <c r="B382" s="741" t="s">
        <v>845</v>
      </c>
      <c r="C382" s="741" t="s">
        <v>760</v>
      </c>
      <c r="D382" s="741" t="s">
        <v>993</v>
      </c>
      <c r="E382" s="741" t="s">
        <v>761</v>
      </c>
      <c r="F382" s="741" t="s">
        <v>931</v>
      </c>
      <c r="G382" s="741" t="s">
        <v>764</v>
      </c>
      <c r="H382" s="741"/>
      <c r="I382" s="741"/>
      <c r="J382" s="741"/>
      <c r="K382" s="742" t="s">
        <v>1229</v>
      </c>
      <c r="L382" s="744"/>
      <c r="M382" s="744"/>
      <c r="N382" s="744"/>
      <c r="O382" s="324">
        <f>+L382+M382-N382</f>
        <v>0</v>
      </c>
      <c r="P382" s="744"/>
      <c r="Q382" s="744"/>
      <c r="R382" s="744"/>
      <c r="S382" s="744"/>
      <c r="T382" s="744"/>
      <c r="U382" s="744"/>
      <c r="V382" s="744"/>
      <c r="W382" s="744"/>
      <c r="X382" s="326"/>
      <c r="Y382" s="326"/>
    </row>
    <row r="383" spans="1:25" ht="22.5" customHeight="1" thickTop="1" thickBot="1" x14ac:dyDescent="0.3">
      <c r="A383" s="740">
        <v>1</v>
      </c>
      <c r="B383" s="741" t="s">
        <v>845</v>
      </c>
      <c r="C383" s="741" t="s">
        <v>760</v>
      </c>
      <c r="D383" s="741" t="s">
        <v>993</v>
      </c>
      <c r="E383" s="741" t="s">
        <v>761</v>
      </c>
      <c r="F383" s="741" t="s">
        <v>955</v>
      </c>
      <c r="G383" s="741"/>
      <c r="H383" s="741"/>
      <c r="I383" s="741"/>
      <c r="J383" s="741"/>
      <c r="K383" s="742" t="s">
        <v>1230</v>
      </c>
      <c r="L383" s="744">
        <f>+L384+L385</f>
        <v>0</v>
      </c>
      <c r="M383" s="744">
        <f t="shared" ref="M383:V383" si="121">+M384+M385</f>
        <v>0</v>
      </c>
      <c r="N383" s="744">
        <f t="shared" si="121"/>
        <v>0</v>
      </c>
      <c r="O383" s="744">
        <f t="shared" si="121"/>
        <v>0</v>
      </c>
      <c r="P383" s="744">
        <f t="shared" si="121"/>
        <v>0</v>
      </c>
      <c r="Q383" s="744">
        <f t="shared" si="121"/>
        <v>0</v>
      </c>
      <c r="R383" s="744">
        <f t="shared" si="121"/>
        <v>0</v>
      </c>
      <c r="S383" s="744">
        <f t="shared" si="121"/>
        <v>0</v>
      </c>
      <c r="T383" s="744">
        <f t="shared" si="121"/>
        <v>0</v>
      </c>
      <c r="U383" s="744">
        <f t="shared" si="121"/>
        <v>0</v>
      </c>
      <c r="V383" s="744">
        <f t="shared" si="121"/>
        <v>0</v>
      </c>
      <c r="W383" s="744"/>
      <c r="X383" s="326"/>
      <c r="Y383" s="326"/>
    </row>
    <row r="384" spans="1:25" ht="22.5" customHeight="1" thickTop="1" thickBot="1" x14ac:dyDescent="0.3">
      <c r="A384" s="740">
        <v>1</v>
      </c>
      <c r="B384" s="741" t="s">
        <v>845</v>
      </c>
      <c r="C384" s="741" t="s">
        <v>760</v>
      </c>
      <c r="D384" s="741" t="s">
        <v>993</v>
      </c>
      <c r="E384" s="741" t="s">
        <v>761</v>
      </c>
      <c r="F384" s="741" t="s">
        <v>955</v>
      </c>
      <c r="G384" s="741" t="s">
        <v>761</v>
      </c>
      <c r="H384" s="741"/>
      <c r="I384" s="741"/>
      <c r="J384" s="741"/>
      <c r="K384" s="742" t="s">
        <v>1228</v>
      </c>
      <c r="L384" s="744"/>
      <c r="M384" s="744"/>
      <c r="N384" s="744"/>
      <c r="O384" s="324">
        <f>+L384+M384-N384</f>
        <v>0</v>
      </c>
      <c r="P384" s="744"/>
      <c r="Q384" s="744"/>
      <c r="R384" s="744"/>
      <c r="S384" s="744"/>
      <c r="T384" s="744"/>
      <c r="U384" s="744"/>
      <c r="V384" s="744"/>
      <c r="W384" s="744"/>
      <c r="X384" s="326"/>
      <c r="Y384" s="326"/>
    </row>
    <row r="385" spans="1:25" ht="22.5" customHeight="1" thickTop="1" thickBot="1" x14ac:dyDescent="0.3">
      <c r="A385" s="740">
        <v>1</v>
      </c>
      <c r="B385" s="741" t="s">
        <v>845</v>
      </c>
      <c r="C385" s="741" t="s">
        <v>760</v>
      </c>
      <c r="D385" s="741" t="s">
        <v>993</v>
      </c>
      <c r="E385" s="741" t="s">
        <v>761</v>
      </c>
      <c r="F385" s="741" t="s">
        <v>955</v>
      </c>
      <c r="G385" s="741" t="s">
        <v>764</v>
      </c>
      <c r="H385" s="741"/>
      <c r="I385" s="741"/>
      <c r="J385" s="741"/>
      <c r="K385" s="742" t="s">
        <v>1229</v>
      </c>
      <c r="L385" s="744"/>
      <c r="M385" s="744"/>
      <c r="N385" s="744"/>
      <c r="O385" s="324">
        <f>+L385+M385-N385</f>
        <v>0</v>
      </c>
      <c r="P385" s="744"/>
      <c r="Q385" s="744"/>
      <c r="R385" s="744"/>
      <c r="S385" s="744"/>
      <c r="T385" s="744"/>
      <c r="U385" s="744"/>
      <c r="V385" s="744"/>
      <c r="W385" s="744"/>
      <c r="X385" s="326"/>
      <c r="Y385" s="326"/>
    </row>
    <row r="386" spans="1:25" ht="22.5" customHeight="1" thickTop="1" thickBot="1" x14ac:dyDescent="0.3">
      <c r="A386" s="740">
        <v>1</v>
      </c>
      <c r="B386" s="741" t="s">
        <v>845</v>
      </c>
      <c r="C386" s="741" t="s">
        <v>760</v>
      </c>
      <c r="D386" s="741" t="s">
        <v>993</v>
      </c>
      <c r="E386" s="741" t="s">
        <v>761</v>
      </c>
      <c r="F386" s="741" t="s">
        <v>1013</v>
      </c>
      <c r="G386" s="741"/>
      <c r="H386" s="741"/>
      <c r="I386" s="741"/>
      <c r="J386" s="741"/>
      <c r="K386" s="742" t="s">
        <v>1231</v>
      </c>
      <c r="L386" s="744">
        <f>+L387+L388</f>
        <v>0</v>
      </c>
      <c r="M386" s="744">
        <f t="shared" ref="M386:V386" si="122">+M387+M388</f>
        <v>0</v>
      </c>
      <c r="N386" s="744">
        <f t="shared" si="122"/>
        <v>0</v>
      </c>
      <c r="O386" s="744">
        <f t="shared" si="122"/>
        <v>0</v>
      </c>
      <c r="P386" s="744">
        <f t="shared" si="122"/>
        <v>0</v>
      </c>
      <c r="Q386" s="744">
        <f t="shared" si="122"/>
        <v>0</v>
      </c>
      <c r="R386" s="744">
        <f t="shared" si="122"/>
        <v>0</v>
      </c>
      <c r="S386" s="744">
        <f t="shared" si="122"/>
        <v>0</v>
      </c>
      <c r="T386" s="744">
        <f t="shared" si="122"/>
        <v>0</v>
      </c>
      <c r="U386" s="744">
        <f t="shared" si="122"/>
        <v>0</v>
      </c>
      <c r="V386" s="744">
        <f t="shared" si="122"/>
        <v>0</v>
      </c>
      <c r="W386" s="744"/>
      <c r="X386" s="326"/>
      <c r="Y386" s="326"/>
    </row>
    <row r="387" spans="1:25" ht="22.5" customHeight="1" thickTop="1" thickBot="1" x14ac:dyDescent="0.3">
      <c r="A387" s="740">
        <v>1</v>
      </c>
      <c r="B387" s="741" t="s">
        <v>845</v>
      </c>
      <c r="C387" s="741" t="s">
        <v>760</v>
      </c>
      <c r="D387" s="741" t="s">
        <v>993</v>
      </c>
      <c r="E387" s="741" t="s">
        <v>761</v>
      </c>
      <c r="F387" s="741" t="s">
        <v>1013</v>
      </c>
      <c r="G387" s="741" t="s">
        <v>761</v>
      </c>
      <c r="H387" s="741"/>
      <c r="I387" s="741"/>
      <c r="J387" s="741"/>
      <c r="K387" s="742" t="s">
        <v>1228</v>
      </c>
      <c r="L387" s="744"/>
      <c r="M387" s="744"/>
      <c r="N387" s="744"/>
      <c r="O387" s="324">
        <f t="shared" ref="O387:O392" si="123">+L387+M387-N387</f>
        <v>0</v>
      </c>
      <c r="P387" s="744"/>
      <c r="Q387" s="744"/>
      <c r="R387" s="744"/>
      <c r="S387" s="744"/>
      <c r="T387" s="744"/>
      <c r="U387" s="744"/>
      <c r="V387" s="744"/>
      <c r="W387" s="744"/>
      <c r="X387" s="326"/>
      <c r="Y387" s="326"/>
    </row>
    <row r="388" spans="1:25" ht="22.5" customHeight="1" thickTop="1" thickBot="1" x14ac:dyDescent="0.3">
      <c r="A388" s="740">
        <v>1</v>
      </c>
      <c r="B388" s="741" t="s">
        <v>845</v>
      </c>
      <c r="C388" s="741" t="s">
        <v>760</v>
      </c>
      <c r="D388" s="741" t="s">
        <v>993</v>
      </c>
      <c r="E388" s="741" t="s">
        <v>761</v>
      </c>
      <c r="F388" s="741" t="s">
        <v>1013</v>
      </c>
      <c r="G388" s="741" t="s">
        <v>764</v>
      </c>
      <c r="H388" s="741"/>
      <c r="I388" s="741"/>
      <c r="J388" s="741"/>
      <c r="K388" s="742" t="s">
        <v>1229</v>
      </c>
      <c r="L388" s="744"/>
      <c r="M388" s="744"/>
      <c r="N388" s="744"/>
      <c r="O388" s="324">
        <f t="shared" si="123"/>
        <v>0</v>
      </c>
      <c r="P388" s="744"/>
      <c r="Q388" s="744"/>
      <c r="R388" s="744"/>
      <c r="S388" s="744"/>
      <c r="T388" s="744"/>
      <c r="U388" s="744"/>
      <c r="V388" s="744"/>
      <c r="W388" s="744"/>
      <c r="X388" s="326"/>
      <c r="Y388" s="326"/>
    </row>
    <row r="389" spans="1:25" ht="22.5" customHeight="1" thickTop="1" thickBot="1" x14ac:dyDescent="0.3">
      <c r="A389" s="740">
        <v>1</v>
      </c>
      <c r="B389" s="741" t="s">
        <v>845</v>
      </c>
      <c r="C389" s="741" t="s">
        <v>760</v>
      </c>
      <c r="D389" s="741" t="s">
        <v>993</v>
      </c>
      <c r="E389" s="741" t="s">
        <v>764</v>
      </c>
      <c r="F389" s="741"/>
      <c r="G389" s="741"/>
      <c r="H389" s="741"/>
      <c r="I389" s="741"/>
      <c r="J389" s="741"/>
      <c r="K389" s="742" t="s">
        <v>1048</v>
      </c>
      <c r="L389" s="744"/>
      <c r="M389" s="744"/>
      <c r="N389" s="744"/>
      <c r="O389" s="324">
        <f t="shared" si="123"/>
        <v>0</v>
      </c>
      <c r="P389" s="744"/>
      <c r="Q389" s="744"/>
      <c r="R389" s="744"/>
      <c r="S389" s="744"/>
      <c r="T389" s="744"/>
      <c r="U389" s="744"/>
      <c r="V389" s="744"/>
      <c r="W389" s="744"/>
      <c r="X389" s="326"/>
      <c r="Y389" s="326"/>
    </row>
    <row r="390" spans="1:25" ht="22.5" customHeight="1" thickTop="1" thickBot="1" x14ac:dyDescent="0.3">
      <c r="A390" s="740">
        <v>1</v>
      </c>
      <c r="B390" s="741" t="s">
        <v>845</v>
      </c>
      <c r="C390" s="741" t="s">
        <v>760</v>
      </c>
      <c r="D390" s="741" t="s">
        <v>993</v>
      </c>
      <c r="E390" s="741" t="s">
        <v>768</v>
      </c>
      <c r="F390" s="741"/>
      <c r="G390" s="741"/>
      <c r="H390" s="741"/>
      <c r="I390" s="741"/>
      <c r="J390" s="741"/>
      <c r="K390" s="742" t="s">
        <v>1232</v>
      </c>
      <c r="L390" s="744">
        <f>+L391+L392</f>
        <v>0</v>
      </c>
      <c r="M390" s="744">
        <f t="shared" ref="M390:V390" si="124">+M391+M392</f>
        <v>0</v>
      </c>
      <c r="N390" s="744">
        <f t="shared" si="124"/>
        <v>0</v>
      </c>
      <c r="O390" s="324">
        <f t="shared" si="123"/>
        <v>0</v>
      </c>
      <c r="P390" s="744">
        <f t="shared" si="124"/>
        <v>0</v>
      </c>
      <c r="Q390" s="744">
        <f t="shared" si="124"/>
        <v>0</v>
      </c>
      <c r="R390" s="744">
        <f t="shared" si="124"/>
        <v>0</v>
      </c>
      <c r="S390" s="744">
        <f t="shared" si="124"/>
        <v>0</v>
      </c>
      <c r="T390" s="744">
        <f t="shared" si="124"/>
        <v>0</v>
      </c>
      <c r="U390" s="744">
        <f t="shared" si="124"/>
        <v>0</v>
      </c>
      <c r="V390" s="744">
        <f t="shared" si="124"/>
        <v>0</v>
      </c>
      <c r="W390" s="744"/>
      <c r="X390" s="326"/>
      <c r="Y390" s="326"/>
    </row>
    <row r="391" spans="1:25" ht="22.5" customHeight="1" thickTop="1" thickBot="1" x14ac:dyDescent="0.3">
      <c r="A391" s="740">
        <v>1</v>
      </c>
      <c r="B391" s="741" t="s">
        <v>845</v>
      </c>
      <c r="C391" s="741" t="s">
        <v>760</v>
      </c>
      <c r="D391" s="741" t="s">
        <v>993</v>
      </c>
      <c r="E391" s="741" t="s">
        <v>768</v>
      </c>
      <c r="F391" s="741" t="s">
        <v>931</v>
      </c>
      <c r="G391" s="741"/>
      <c r="H391" s="741"/>
      <c r="I391" s="741"/>
      <c r="J391" s="741"/>
      <c r="K391" s="742" t="s">
        <v>1233</v>
      </c>
      <c r="L391" s="744"/>
      <c r="M391" s="744"/>
      <c r="N391" s="744"/>
      <c r="O391" s="324">
        <f t="shared" si="123"/>
        <v>0</v>
      </c>
      <c r="P391" s="744"/>
      <c r="Q391" s="744"/>
      <c r="R391" s="744"/>
      <c r="S391" s="744"/>
      <c r="T391" s="744"/>
      <c r="U391" s="744"/>
      <c r="V391" s="744"/>
      <c r="W391" s="744"/>
      <c r="X391" s="326"/>
      <c r="Y391" s="326"/>
    </row>
    <row r="392" spans="1:25" ht="22.5" customHeight="1" thickTop="1" thickBot="1" x14ac:dyDescent="0.3">
      <c r="A392" s="740">
        <v>1</v>
      </c>
      <c r="B392" s="741" t="s">
        <v>845</v>
      </c>
      <c r="C392" s="741" t="s">
        <v>760</v>
      </c>
      <c r="D392" s="741" t="s">
        <v>993</v>
      </c>
      <c r="E392" s="741" t="s">
        <v>768</v>
      </c>
      <c r="F392" s="741" t="s">
        <v>955</v>
      </c>
      <c r="G392" s="741"/>
      <c r="H392" s="741"/>
      <c r="I392" s="741"/>
      <c r="J392" s="741"/>
      <c r="K392" s="742" t="s">
        <v>1234</v>
      </c>
      <c r="L392" s="744"/>
      <c r="M392" s="744"/>
      <c r="N392" s="744"/>
      <c r="O392" s="324">
        <f t="shared" si="123"/>
        <v>0</v>
      </c>
      <c r="P392" s="744"/>
      <c r="Q392" s="744"/>
      <c r="R392" s="744"/>
      <c r="S392" s="744"/>
      <c r="T392" s="744"/>
      <c r="U392" s="744"/>
      <c r="V392" s="744"/>
      <c r="W392" s="744"/>
      <c r="X392" s="326"/>
      <c r="Y392" s="326"/>
    </row>
    <row r="393" spans="1:25" ht="22.5" customHeight="1" thickTop="1" thickBot="1" x14ac:dyDescent="0.3">
      <c r="A393" s="740">
        <v>1</v>
      </c>
      <c r="B393" s="741" t="s">
        <v>845</v>
      </c>
      <c r="C393" s="741" t="s">
        <v>760</v>
      </c>
      <c r="D393" s="741" t="s">
        <v>993</v>
      </c>
      <c r="E393" s="741" t="s">
        <v>983</v>
      </c>
      <c r="F393" s="741"/>
      <c r="G393" s="741"/>
      <c r="H393" s="741"/>
      <c r="I393" s="741"/>
      <c r="J393" s="741"/>
      <c r="K393" s="742" t="s">
        <v>1235</v>
      </c>
      <c r="L393" s="744">
        <f>+L394+L395</f>
        <v>0</v>
      </c>
      <c r="M393" s="744">
        <f t="shared" ref="M393:V393" si="125">+M394+M395</f>
        <v>0</v>
      </c>
      <c r="N393" s="744">
        <f t="shared" si="125"/>
        <v>0</v>
      </c>
      <c r="O393" s="744">
        <f t="shared" si="125"/>
        <v>0</v>
      </c>
      <c r="P393" s="744">
        <f t="shared" si="125"/>
        <v>0</v>
      </c>
      <c r="Q393" s="744">
        <f t="shared" si="125"/>
        <v>0</v>
      </c>
      <c r="R393" s="744">
        <f t="shared" si="125"/>
        <v>0</v>
      </c>
      <c r="S393" s="744">
        <f t="shared" si="125"/>
        <v>0</v>
      </c>
      <c r="T393" s="744">
        <f t="shared" si="125"/>
        <v>0</v>
      </c>
      <c r="U393" s="744">
        <f t="shared" si="125"/>
        <v>0</v>
      </c>
      <c r="V393" s="744">
        <f t="shared" si="125"/>
        <v>0</v>
      </c>
      <c r="W393" s="744"/>
      <c r="X393" s="326"/>
      <c r="Y393" s="326"/>
    </row>
    <row r="394" spans="1:25" ht="22.5" customHeight="1" thickTop="1" thickBot="1" x14ac:dyDescent="0.3">
      <c r="A394" s="740">
        <v>1</v>
      </c>
      <c r="B394" s="741" t="s">
        <v>845</v>
      </c>
      <c r="C394" s="741" t="s">
        <v>760</v>
      </c>
      <c r="D394" s="741" t="s">
        <v>993</v>
      </c>
      <c r="E394" s="741" t="s">
        <v>983</v>
      </c>
      <c r="F394" s="741" t="s">
        <v>931</v>
      </c>
      <c r="G394" s="741"/>
      <c r="H394" s="741"/>
      <c r="I394" s="741"/>
      <c r="J394" s="741"/>
      <c r="K394" s="742" t="s">
        <v>1236</v>
      </c>
      <c r="L394" s="744"/>
      <c r="M394" s="744"/>
      <c r="N394" s="744"/>
      <c r="O394" s="324">
        <f>+L394+M394-N394</f>
        <v>0</v>
      </c>
      <c r="P394" s="744"/>
      <c r="Q394" s="744"/>
      <c r="R394" s="744"/>
      <c r="S394" s="744"/>
      <c r="T394" s="744"/>
      <c r="U394" s="744"/>
      <c r="V394" s="744"/>
      <c r="W394" s="744"/>
      <c r="X394" s="326"/>
      <c r="Y394" s="326"/>
    </row>
    <row r="395" spans="1:25" ht="22.5" customHeight="1" thickTop="1" thickBot="1" x14ac:dyDescent="0.3">
      <c r="A395" s="740">
        <v>1</v>
      </c>
      <c r="B395" s="741" t="s">
        <v>845</v>
      </c>
      <c r="C395" s="741" t="s">
        <v>760</v>
      </c>
      <c r="D395" s="741" t="s">
        <v>993</v>
      </c>
      <c r="E395" s="741" t="s">
        <v>983</v>
      </c>
      <c r="F395" s="741" t="s">
        <v>955</v>
      </c>
      <c r="G395" s="741"/>
      <c r="H395" s="741"/>
      <c r="I395" s="741"/>
      <c r="J395" s="741"/>
      <c r="K395" s="742" t="s">
        <v>1237</v>
      </c>
      <c r="L395" s="744"/>
      <c r="M395" s="744"/>
      <c r="N395" s="744"/>
      <c r="O395" s="324">
        <f>+L395+M395-N395</f>
        <v>0</v>
      </c>
      <c r="P395" s="744"/>
      <c r="Q395" s="744"/>
      <c r="R395" s="744"/>
      <c r="S395" s="744"/>
      <c r="T395" s="744"/>
      <c r="U395" s="744"/>
      <c r="V395" s="744"/>
      <c r="W395" s="744"/>
      <c r="X395" s="326"/>
      <c r="Y395" s="326"/>
    </row>
    <row r="396" spans="1:25" ht="22.5" customHeight="1" thickTop="1" thickBot="1" x14ac:dyDescent="0.3">
      <c r="A396" s="740">
        <v>1</v>
      </c>
      <c r="B396" s="741" t="s">
        <v>845</v>
      </c>
      <c r="C396" s="741" t="s">
        <v>760</v>
      </c>
      <c r="D396" s="741" t="s">
        <v>998</v>
      </c>
      <c r="E396" s="741"/>
      <c r="F396" s="741"/>
      <c r="G396" s="741"/>
      <c r="H396" s="741"/>
      <c r="I396" s="741"/>
      <c r="J396" s="741"/>
      <c r="K396" s="742" t="s">
        <v>1238</v>
      </c>
      <c r="L396" s="744">
        <f>+L397+L398+L399+L400+L401</f>
        <v>0</v>
      </c>
      <c r="M396" s="744">
        <f t="shared" ref="M396:V396" si="126">+M397+M398+M399+M400+M401</f>
        <v>0</v>
      </c>
      <c r="N396" s="744">
        <f t="shared" si="126"/>
        <v>0</v>
      </c>
      <c r="O396" s="744">
        <f t="shared" si="126"/>
        <v>0</v>
      </c>
      <c r="P396" s="744">
        <f t="shared" si="126"/>
        <v>0</v>
      </c>
      <c r="Q396" s="744">
        <f t="shared" si="126"/>
        <v>0</v>
      </c>
      <c r="R396" s="744">
        <f t="shared" si="126"/>
        <v>0</v>
      </c>
      <c r="S396" s="744">
        <f t="shared" si="126"/>
        <v>0</v>
      </c>
      <c r="T396" s="744">
        <f t="shared" si="126"/>
        <v>0</v>
      </c>
      <c r="U396" s="744">
        <f t="shared" si="126"/>
        <v>0</v>
      </c>
      <c r="V396" s="744">
        <f t="shared" si="126"/>
        <v>0</v>
      </c>
      <c r="W396" s="744"/>
      <c r="X396" s="326"/>
      <c r="Y396" s="326"/>
    </row>
    <row r="397" spans="1:25" ht="22.5" customHeight="1" thickTop="1" thickBot="1" x14ac:dyDescent="0.3">
      <c r="A397" s="740">
        <v>1</v>
      </c>
      <c r="B397" s="741" t="s">
        <v>845</v>
      </c>
      <c r="C397" s="741" t="s">
        <v>760</v>
      </c>
      <c r="D397" s="741" t="s">
        <v>998</v>
      </c>
      <c r="E397" s="741" t="s">
        <v>761</v>
      </c>
      <c r="F397" s="741"/>
      <c r="G397" s="741"/>
      <c r="H397" s="741"/>
      <c r="I397" s="741"/>
      <c r="J397" s="741"/>
      <c r="K397" s="742" t="s">
        <v>1239</v>
      </c>
      <c r="L397" s="744"/>
      <c r="M397" s="744"/>
      <c r="N397" s="744"/>
      <c r="O397" s="324">
        <f>+L397+M397-N397</f>
        <v>0</v>
      </c>
      <c r="P397" s="744"/>
      <c r="Q397" s="744"/>
      <c r="R397" s="744"/>
      <c r="S397" s="744"/>
      <c r="T397" s="744"/>
      <c r="U397" s="744"/>
      <c r="V397" s="744"/>
      <c r="W397" s="744"/>
      <c r="X397" s="326"/>
      <c r="Y397" s="326"/>
    </row>
    <row r="398" spans="1:25" ht="22.5" customHeight="1" thickTop="1" thickBot="1" x14ac:dyDescent="0.3">
      <c r="A398" s="740">
        <v>1</v>
      </c>
      <c r="B398" s="741" t="s">
        <v>845</v>
      </c>
      <c r="C398" s="741" t="s">
        <v>760</v>
      </c>
      <c r="D398" s="741" t="s">
        <v>998</v>
      </c>
      <c r="E398" s="741" t="s">
        <v>764</v>
      </c>
      <c r="F398" s="741"/>
      <c r="G398" s="741"/>
      <c r="H398" s="741"/>
      <c r="I398" s="741"/>
      <c r="J398" s="741"/>
      <c r="K398" s="742" t="s">
        <v>1240</v>
      </c>
      <c r="L398" s="744"/>
      <c r="M398" s="744"/>
      <c r="N398" s="744"/>
      <c r="O398" s="324">
        <f>+L398+M398-N398</f>
        <v>0</v>
      </c>
      <c r="P398" s="744"/>
      <c r="Q398" s="744"/>
      <c r="R398" s="744"/>
      <c r="S398" s="744"/>
      <c r="T398" s="744"/>
      <c r="U398" s="744"/>
      <c r="V398" s="744"/>
      <c r="W398" s="744"/>
      <c r="X398" s="326"/>
      <c r="Y398" s="326"/>
    </row>
    <row r="399" spans="1:25" ht="22.5" customHeight="1" thickTop="1" thickBot="1" x14ac:dyDescent="0.3">
      <c r="A399" s="740">
        <v>1</v>
      </c>
      <c r="B399" s="741" t="s">
        <v>845</v>
      </c>
      <c r="C399" s="741" t="s">
        <v>760</v>
      </c>
      <c r="D399" s="741" t="s">
        <v>998</v>
      </c>
      <c r="E399" s="741" t="s">
        <v>768</v>
      </c>
      <c r="F399" s="741"/>
      <c r="G399" s="741"/>
      <c r="H399" s="741"/>
      <c r="I399" s="741"/>
      <c r="J399" s="741"/>
      <c r="K399" s="742" t="s">
        <v>1241</v>
      </c>
      <c r="L399" s="744"/>
      <c r="M399" s="744"/>
      <c r="N399" s="744"/>
      <c r="O399" s="324">
        <f>+L399+M399-N399</f>
        <v>0</v>
      </c>
      <c r="P399" s="744"/>
      <c r="Q399" s="744"/>
      <c r="R399" s="744"/>
      <c r="S399" s="744"/>
      <c r="T399" s="744"/>
      <c r="U399" s="744"/>
      <c r="V399" s="744"/>
      <c r="W399" s="744"/>
      <c r="X399" s="326"/>
      <c r="Y399" s="326"/>
    </row>
    <row r="400" spans="1:25" ht="22.5" customHeight="1" thickTop="1" thickBot="1" x14ac:dyDescent="0.3">
      <c r="A400" s="740">
        <v>1</v>
      </c>
      <c r="B400" s="741" t="s">
        <v>845</v>
      </c>
      <c r="C400" s="741" t="s">
        <v>760</v>
      </c>
      <c r="D400" s="741" t="s">
        <v>998</v>
      </c>
      <c r="E400" s="741" t="s">
        <v>784</v>
      </c>
      <c r="F400" s="741"/>
      <c r="G400" s="741"/>
      <c r="H400" s="741"/>
      <c r="I400" s="741"/>
      <c r="J400" s="741"/>
      <c r="K400" s="742" t="s">
        <v>1242</v>
      </c>
      <c r="L400" s="744"/>
      <c r="M400" s="744"/>
      <c r="N400" s="744"/>
      <c r="O400" s="324">
        <f>+L400+M400-N400</f>
        <v>0</v>
      </c>
      <c r="P400" s="744"/>
      <c r="Q400" s="744"/>
      <c r="R400" s="744"/>
      <c r="S400" s="744"/>
      <c r="T400" s="744"/>
      <c r="U400" s="744"/>
      <c r="V400" s="744"/>
      <c r="W400" s="744"/>
      <c r="X400" s="326"/>
      <c r="Y400" s="326"/>
    </row>
    <row r="401" spans="1:25" ht="22.5" customHeight="1" thickTop="1" thickBot="1" x14ac:dyDescent="0.3">
      <c r="A401" s="740">
        <v>1</v>
      </c>
      <c r="B401" s="741" t="s">
        <v>845</v>
      </c>
      <c r="C401" s="741" t="s">
        <v>760</v>
      </c>
      <c r="D401" s="741" t="s">
        <v>998</v>
      </c>
      <c r="E401" s="741" t="s">
        <v>869</v>
      </c>
      <c r="F401" s="741"/>
      <c r="G401" s="741"/>
      <c r="H401" s="741"/>
      <c r="I401" s="741"/>
      <c r="J401" s="741"/>
      <c r="K401" s="742" t="s">
        <v>1243</v>
      </c>
      <c r="L401" s="744"/>
      <c r="M401" s="744"/>
      <c r="N401" s="744"/>
      <c r="O401" s="324">
        <f>+L401+M401-N401</f>
        <v>0</v>
      </c>
      <c r="P401" s="744"/>
      <c r="Q401" s="744"/>
      <c r="R401" s="744"/>
      <c r="S401" s="744"/>
      <c r="T401" s="744"/>
      <c r="U401" s="744"/>
      <c r="V401" s="744"/>
      <c r="W401" s="744"/>
      <c r="X401" s="326"/>
      <c r="Y401" s="326"/>
    </row>
    <row r="402" spans="1:25" ht="22.5" customHeight="1" thickTop="1" thickBot="1" x14ac:dyDescent="0.3">
      <c r="A402" s="740">
        <v>1</v>
      </c>
      <c r="B402" s="741" t="s">
        <v>845</v>
      </c>
      <c r="C402" s="741" t="s">
        <v>760</v>
      </c>
      <c r="D402" s="741" t="s">
        <v>1003</v>
      </c>
      <c r="E402" s="741"/>
      <c r="F402" s="741"/>
      <c r="G402" s="741"/>
      <c r="H402" s="741"/>
      <c r="I402" s="741"/>
      <c r="J402" s="741"/>
      <c r="K402" s="742" t="s">
        <v>1244</v>
      </c>
      <c r="L402" s="744">
        <f>+L403+L404</f>
        <v>0</v>
      </c>
      <c r="M402" s="744">
        <f t="shared" ref="M402:V402" si="127">+M403+M404</f>
        <v>0</v>
      </c>
      <c r="N402" s="744">
        <f t="shared" si="127"/>
        <v>0</v>
      </c>
      <c r="O402" s="744">
        <f t="shared" si="127"/>
        <v>0</v>
      </c>
      <c r="P402" s="744">
        <f t="shared" si="127"/>
        <v>0</v>
      </c>
      <c r="Q402" s="744">
        <f t="shared" si="127"/>
        <v>0</v>
      </c>
      <c r="R402" s="744">
        <f t="shared" si="127"/>
        <v>0</v>
      </c>
      <c r="S402" s="744">
        <f t="shared" si="127"/>
        <v>0</v>
      </c>
      <c r="T402" s="744">
        <f t="shared" si="127"/>
        <v>0</v>
      </c>
      <c r="U402" s="744">
        <f t="shared" si="127"/>
        <v>0</v>
      </c>
      <c r="V402" s="744">
        <f t="shared" si="127"/>
        <v>0</v>
      </c>
      <c r="W402" s="744"/>
      <c r="X402" s="326"/>
      <c r="Y402" s="326"/>
    </row>
    <row r="403" spans="1:25" ht="22.5" customHeight="1" thickTop="1" thickBot="1" x14ac:dyDescent="0.3">
      <c r="A403" s="740">
        <v>1</v>
      </c>
      <c r="B403" s="741" t="s">
        <v>845</v>
      </c>
      <c r="C403" s="741" t="s">
        <v>760</v>
      </c>
      <c r="D403" s="741" t="s">
        <v>1003</v>
      </c>
      <c r="E403" s="741" t="s">
        <v>761</v>
      </c>
      <c r="F403" s="741"/>
      <c r="G403" s="741"/>
      <c r="H403" s="741"/>
      <c r="I403" s="741"/>
      <c r="J403" s="741"/>
      <c r="K403" s="742" t="s">
        <v>1245</v>
      </c>
      <c r="L403" s="744"/>
      <c r="M403" s="744"/>
      <c r="N403" s="744"/>
      <c r="O403" s="324">
        <f>+L403+M403-N403</f>
        <v>0</v>
      </c>
      <c r="P403" s="744"/>
      <c r="Q403" s="744"/>
      <c r="R403" s="744"/>
      <c r="S403" s="744"/>
      <c r="T403" s="744"/>
      <c r="U403" s="744"/>
      <c r="V403" s="744"/>
      <c r="W403" s="744"/>
      <c r="X403" s="326"/>
      <c r="Y403" s="326"/>
    </row>
    <row r="404" spans="1:25" ht="22.5" customHeight="1" thickTop="1" thickBot="1" x14ac:dyDescent="0.3">
      <c r="A404" s="740">
        <v>1</v>
      </c>
      <c r="B404" s="741" t="s">
        <v>845</v>
      </c>
      <c r="C404" s="741" t="s">
        <v>760</v>
      </c>
      <c r="D404" s="741" t="s">
        <v>1003</v>
      </c>
      <c r="E404" s="741" t="s">
        <v>764</v>
      </c>
      <c r="F404" s="741"/>
      <c r="G404" s="741"/>
      <c r="H404" s="741"/>
      <c r="I404" s="741"/>
      <c r="J404" s="741"/>
      <c r="K404" s="742" t="s">
        <v>1246</v>
      </c>
      <c r="L404" s="744"/>
      <c r="M404" s="744"/>
      <c r="N404" s="744"/>
      <c r="O404" s="324">
        <f>+L404+M404-N404</f>
        <v>0</v>
      </c>
      <c r="P404" s="744"/>
      <c r="Q404" s="744"/>
      <c r="R404" s="744"/>
      <c r="S404" s="744"/>
      <c r="T404" s="744"/>
      <c r="U404" s="744"/>
      <c r="V404" s="744"/>
      <c r="W404" s="744"/>
      <c r="X404" s="326"/>
      <c r="Y404" s="326"/>
    </row>
    <row r="405" spans="1:25" ht="22.5" customHeight="1" thickTop="1" thickBot="1" x14ac:dyDescent="0.3">
      <c r="A405" s="740">
        <v>1</v>
      </c>
      <c r="B405" s="741" t="s">
        <v>845</v>
      </c>
      <c r="C405" s="741" t="s">
        <v>760</v>
      </c>
      <c r="D405" s="741" t="s">
        <v>1003</v>
      </c>
      <c r="E405" s="741" t="s">
        <v>764</v>
      </c>
      <c r="F405" s="741" t="s">
        <v>761</v>
      </c>
      <c r="G405" s="741"/>
      <c r="H405" s="741"/>
      <c r="I405" s="741"/>
      <c r="J405" s="741"/>
      <c r="K405" s="742" t="s">
        <v>1247</v>
      </c>
      <c r="L405" s="744">
        <f>SUM(L406:L437)</f>
        <v>0</v>
      </c>
      <c r="M405" s="744">
        <f t="shared" ref="M405:V405" si="128">SUM(M406:M437)</f>
        <v>0</v>
      </c>
      <c r="N405" s="744">
        <f t="shared" si="128"/>
        <v>0</v>
      </c>
      <c r="O405" s="744">
        <f t="shared" si="128"/>
        <v>0</v>
      </c>
      <c r="P405" s="744">
        <f t="shared" si="128"/>
        <v>0</v>
      </c>
      <c r="Q405" s="744">
        <f t="shared" si="128"/>
        <v>0</v>
      </c>
      <c r="R405" s="744">
        <f t="shared" si="128"/>
        <v>0</v>
      </c>
      <c r="S405" s="744">
        <f t="shared" si="128"/>
        <v>0</v>
      </c>
      <c r="T405" s="744">
        <f t="shared" si="128"/>
        <v>0</v>
      </c>
      <c r="U405" s="744">
        <f t="shared" si="128"/>
        <v>0</v>
      </c>
      <c r="V405" s="744">
        <f t="shared" si="128"/>
        <v>0</v>
      </c>
      <c r="W405" s="744"/>
      <c r="X405" s="326"/>
      <c r="Y405" s="326"/>
    </row>
    <row r="406" spans="1:25" ht="22.5" customHeight="1" thickTop="1" thickBot="1" x14ac:dyDescent="0.3">
      <c r="A406" s="740">
        <v>1</v>
      </c>
      <c r="B406" s="741" t="s">
        <v>845</v>
      </c>
      <c r="C406" s="741" t="s">
        <v>760</v>
      </c>
      <c r="D406" s="741" t="s">
        <v>1003</v>
      </c>
      <c r="E406" s="741" t="s">
        <v>764</v>
      </c>
      <c r="F406" s="741" t="s">
        <v>761</v>
      </c>
      <c r="G406" s="741" t="s">
        <v>761</v>
      </c>
      <c r="H406" s="741"/>
      <c r="I406" s="741"/>
      <c r="J406" s="741"/>
      <c r="K406" s="742" t="s">
        <v>1248</v>
      </c>
      <c r="L406" s="744"/>
      <c r="M406" s="744"/>
      <c r="N406" s="744"/>
      <c r="O406" s="324">
        <f t="shared" ref="O406:O437" si="129">+L406+M406-N406</f>
        <v>0</v>
      </c>
      <c r="P406" s="744"/>
      <c r="Q406" s="744"/>
      <c r="R406" s="744"/>
      <c r="S406" s="744"/>
      <c r="T406" s="744"/>
      <c r="U406" s="744"/>
      <c r="V406" s="744"/>
      <c r="W406" s="744"/>
      <c r="X406" s="326"/>
      <c r="Y406" s="326"/>
    </row>
    <row r="407" spans="1:25" ht="22.5" customHeight="1" thickTop="1" thickBot="1" x14ac:dyDescent="0.3">
      <c r="A407" s="740">
        <v>1</v>
      </c>
      <c r="B407" s="741" t="s">
        <v>845</v>
      </c>
      <c r="C407" s="741" t="s">
        <v>760</v>
      </c>
      <c r="D407" s="741" t="s">
        <v>1003</v>
      </c>
      <c r="E407" s="741" t="s">
        <v>764</v>
      </c>
      <c r="F407" s="741" t="s">
        <v>761</v>
      </c>
      <c r="G407" s="741" t="s">
        <v>764</v>
      </c>
      <c r="H407" s="741"/>
      <c r="I407" s="741"/>
      <c r="J407" s="741"/>
      <c r="K407" s="742" t="s">
        <v>1249</v>
      </c>
      <c r="L407" s="744"/>
      <c r="M407" s="744"/>
      <c r="N407" s="744"/>
      <c r="O407" s="324">
        <f t="shared" si="129"/>
        <v>0</v>
      </c>
      <c r="P407" s="744"/>
      <c r="Q407" s="744"/>
      <c r="R407" s="744"/>
      <c r="S407" s="744"/>
      <c r="T407" s="744"/>
      <c r="U407" s="744"/>
      <c r="V407" s="744"/>
      <c r="W407" s="744"/>
      <c r="X407" s="326"/>
      <c r="Y407" s="326"/>
    </row>
    <row r="408" spans="1:25" ht="22.5" customHeight="1" thickTop="1" thickBot="1" x14ac:dyDescent="0.3">
      <c r="A408" s="740">
        <v>1</v>
      </c>
      <c r="B408" s="741" t="s">
        <v>845</v>
      </c>
      <c r="C408" s="741" t="s">
        <v>760</v>
      </c>
      <c r="D408" s="741" t="s">
        <v>1003</v>
      </c>
      <c r="E408" s="741" t="s">
        <v>764</v>
      </c>
      <c r="F408" s="741" t="s">
        <v>761</v>
      </c>
      <c r="G408" s="741" t="s">
        <v>768</v>
      </c>
      <c r="H408" s="741"/>
      <c r="I408" s="741"/>
      <c r="J408" s="741"/>
      <c r="K408" s="742" t="s">
        <v>1250</v>
      </c>
      <c r="L408" s="744"/>
      <c r="M408" s="744"/>
      <c r="N408" s="744"/>
      <c r="O408" s="324">
        <f t="shared" si="129"/>
        <v>0</v>
      </c>
      <c r="P408" s="744"/>
      <c r="Q408" s="744"/>
      <c r="R408" s="744"/>
      <c r="S408" s="744"/>
      <c r="T408" s="744"/>
      <c r="U408" s="744"/>
      <c r="V408" s="744"/>
      <c r="W408" s="744"/>
      <c r="X408" s="326"/>
      <c r="Y408" s="326"/>
    </row>
    <row r="409" spans="1:25" ht="22.5" customHeight="1" thickTop="1" thickBot="1" x14ac:dyDescent="0.3">
      <c r="A409" s="740">
        <v>1</v>
      </c>
      <c r="B409" s="741" t="s">
        <v>845</v>
      </c>
      <c r="C409" s="741" t="s">
        <v>760</v>
      </c>
      <c r="D409" s="741" t="s">
        <v>1003</v>
      </c>
      <c r="E409" s="741" t="s">
        <v>764</v>
      </c>
      <c r="F409" s="741" t="s">
        <v>761</v>
      </c>
      <c r="G409" s="741" t="s">
        <v>784</v>
      </c>
      <c r="H409" s="741"/>
      <c r="I409" s="741"/>
      <c r="J409" s="741"/>
      <c r="K409" s="742" t="s">
        <v>1251</v>
      </c>
      <c r="L409" s="744"/>
      <c r="M409" s="744"/>
      <c r="N409" s="744"/>
      <c r="O409" s="324">
        <f t="shared" si="129"/>
        <v>0</v>
      </c>
      <c r="P409" s="744"/>
      <c r="Q409" s="744"/>
      <c r="R409" s="744"/>
      <c r="S409" s="744"/>
      <c r="T409" s="744"/>
      <c r="U409" s="744"/>
      <c r="V409" s="744"/>
      <c r="W409" s="744"/>
      <c r="X409" s="326"/>
      <c r="Y409" s="326"/>
    </row>
    <row r="410" spans="1:25" ht="22.5" customHeight="1" thickTop="1" thickBot="1" x14ac:dyDescent="0.3">
      <c r="A410" s="740">
        <v>1</v>
      </c>
      <c r="B410" s="741" t="s">
        <v>845</v>
      </c>
      <c r="C410" s="741" t="s">
        <v>760</v>
      </c>
      <c r="D410" s="741" t="s">
        <v>1003</v>
      </c>
      <c r="E410" s="741" t="s">
        <v>764</v>
      </c>
      <c r="F410" s="741" t="s">
        <v>761</v>
      </c>
      <c r="G410" s="741" t="s">
        <v>869</v>
      </c>
      <c r="H410" s="741"/>
      <c r="I410" s="741"/>
      <c r="J410" s="741"/>
      <c r="K410" s="742" t="s">
        <v>1252</v>
      </c>
      <c r="L410" s="744"/>
      <c r="M410" s="744"/>
      <c r="N410" s="744"/>
      <c r="O410" s="324">
        <f t="shared" si="129"/>
        <v>0</v>
      </c>
      <c r="P410" s="744"/>
      <c r="Q410" s="744"/>
      <c r="R410" s="744"/>
      <c r="S410" s="744"/>
      <c r="T410" s="744"/>
      <c r="U410" s="744"/>
      <c r="V410" s="744"/>
      <c r="W410" s="744"/>
      <c r="X410" s="326"/>
      <c r="Y410" s="326"/>
    </row>
    <row r="411" spans="1:25" ht="22.5" customHeight="1" thickTop="1" thickBot="1" x14ac:dyDescent="0.3">
      <c r="A411" s="740">
        <v>1</v>
      </c>
      <c r="B411" s="741" t="s">
        <v>845</v>
      </c>
      <c r="C411" s="741" t="s">
        <v>760</v>
      </c>
      <c r="D411" s="741" t="s">
        <v>1003</v>
      </c>
      <c r="E411" s="741" t="s">
        <v>764</v>
      </c>
      <c r="F411" s="741" t="s">
        <v>761</v>
      </c>
      <c r="G411" s="741" t="s">
        <v>983</v>
      </c>
      <c r="H411" s="741"/>
      <c r="I411" s="741"/>
      <c r="J411" s="741"/>
      <c r="K411" s="742" t="s">
        <v>1253</v>
      </c>
      <c r="L411" s="744"/>
      <c r="M411" s="744"/>
      <c r="N411" s="744"/>
      <c r="O411" s="324">
        <f t="shared" si="129"/>
        <v>0</v>
      </c>
      <c r="P411" s="744"/>
      <c r="Q411" s="744"/>
      <c r="R411" s="744"/>
      <c r="S411" s="744"/>
      <c r="T411" s="744"/>
      <c r="U411" s="744"/>
      <c r="V411" s="744"/>
      <c r="W411" s="744"/>
      <c r="X411" s="326"/>
      <c r="Y411" s="326"/>
    </row>
    <row r="412" spans="1:25" ht="22.5" customHeight="1" thickTop="1" thickBot="1" x14ac:dyDescent="0.3">
      <c r="A412" s="740">
        <v>1</v>
      </c>
      <c r="B412" s="741" t="s">
        <v>845</v>
      </c>
      <c r="C412" s="741" t="s">
        <v>760</v>
      </c>
      <c r="D412" s="741" t="s">
        <v>1003</v>
      </c>
      <c r="E412" s="741" t="s">
        <v>764</v>
      </c>
      <c r="F412" s="741" t="s">
        <v>761</v>
      </c>
      <c r="G412" s="741" t="s">
        <v>988</v>
      </c>
      <c r="H412" s="741"/>
      <c r="I412" s="741"/>
      <c r="J412" s="741"/>
      <c r="K412" s="742" t="s">
        <v>1254</v>
      </c>
      <c r="L412" s="744"/>
      <c r="M412" s="744"/>
      <c r="N412" s="744"/>
      <c r="O412" s="324">
        <f t="shared" si="129"/>
        <v>0</v>
      </c>
      <c r="P412" s="744"/>
      <c r="Q412" s="744"/>
      <c r="R412" s="744"/>
      <c r="S412" s="744"/>
      <c r="T412" s="744"/>
      <c r="U412" s="744"/>
      <c r="V412" s="744"/>
      <c r="W412" s="744"/>
      <c r="X412" s="326"/>
      <c r="Y412" s="326"/>
    </row>
    <row r="413" spans="1:25" ht="22.5" customHeight="1" thickTop="1" thickBot="1" x14ac:dyDescent="0.3">
      <c r="A413" s="740">
        <v>1</v>
      </c>
      <c r="B413" s="741" t="s">
        <v>845</v>
      </c>
      <c r="C413" s="741" t="s">
        <v>760</v>
      </c>
      <c r="D413" s="741" t="s">
        <v>1003</v>
      </c>
      <c r="E413" s="741" t="s">
        <v>764</v>
      </c>
      <c r="F413" s="741" t="s">
        <v>761</v>
      </c>
      <c r="G413" s="741" t="s">
        <v>993</v>
      </c>
      <c r="H413" s="741"/>
      <c r="I413" s="741"/>
      <c r="J413" s="741"/>
      <c r="K413" s="742" t="s">
        <v>1255</v>
      </c>
      <c r="L413" s="744"/>
      <c r="M413" s="744"/>
      <c r="N413" s="744"/>
      <c r="O413" s="324">
        <f t="shared" si="129"/>
        <v>0</v>
      </c>
      <c r="P413" s="744"/>
      <c r="Q413" s="744"/>
      <c r="R413" s="744"/>
      <c r="S413" s="744"/>
      <c r="T413" s="744"/>
      <c r="U413" s="744"/>
      <c r="V413" s="744"/>
      <c r="W413" s="744"/>
      <c r="X413" s="326"/>
      <c r="Y413" s="326"/>
    </row>
    <row r="414" spans="1:25" ht="22.5" customHeight="1" thickTop="1" thickBot="1" x14ac:dyDescent="0.3">
      <c r="A414" s="740">
        <v>1</v>
      </c>
      <c r="B414" s="741" t="s">
        <v>845</v>
      </c>
      <c r="C414" s="741" t="s">
        <v>760</v>
      </c>
      <c r="D414" s="741" t="s">
        <v>1003</v>
      </c>
      <c r="E414" s="741" t="s">
        <v>764</v>
      </c>
      <c r="F414" s="741" t="s">
        <v>761</v>
      </c>
      <c r="G414" s="741" t="s">
        <v>998</v>
      </c>
      <c r="H414" s="741"/>
      <c r="I414" s="741"/>
      <c r="J414" s="741"/>
      <c r="K414" s="742" t="s">
        <v>1256</v>
      </c>
      <c r="L414" s="744"/>
      <c r="M414" s="744"/>
      <c r="N414" s="744"/>
      <c r="O414" s="324">
        <f t="shared" si="129"/>
        <v>0</v>
      </c>
      <c r="P414" s="744"/>
      <c r="Q414" s="744"/>
      <c r="R414" s="744"/>
      <c r="S414" s="744"/>
      <c r="T414" s="744"/>
      <c r="U414" s="744"/>
      <c r="V414" s="744"/>
      <c r="W414" s="744"/>
      <c r="X414" s="326"/>
      <c r="Y414" s="326"/>
    </row>
    <row r="415" spans="1:25" ht="22.5" customHeight="1" thickTop="1" thickBot="1" x14ac:dyDescent="0.3">
      <c r="A415" s="740">
        <v>1</v>
      </c>
      <c r="B415" s="741" t="s">
        <v>845</v>
      </c>
      <c r="C415" s="741" t="s">
        <v>760</v>
      </c>
      <c r="D415" s="741" t="s">
        <v>1003</v>
      </c>
      <c r="E415" s="741" t="s">
        <v>764</v>
      </c>
      <c r="F415" s="741" t="s">
        <v>761</v>
      </c>
      <c r="G415" s="741" t="s">
        <v>1003</v>
      </c>
      <c r="H415" s="741"/>
      <c r="I415" s="741"/>
      <c r="J415" s="741"/>
      <c r="K415" s="742" t="s">
        <v>1257</v>
      </c>
      <c r="L415" s="744"/>
      <c r="M415" s="744"/>
      <c r="N415" s="744"/>
      <c r="O415" s="324">
        <f t="shared" si="129"/>
        <v>0</v>
      </c>
      <c r="P415" s="744"/>
      <c r="Q415" s="744"/>
      <c r="R415" s="744"/>
      <c r="S415" s="744"/>
      <c r="T415" s="744"/>
      <c r="U415" s="744"/>
      <c r="V415" s="744"/>
      <c r="W415" s="744"/>
      <c r="X415" s="326"/>
      <c r="Y415" s="326"/>
    </row>
    <row r="416" spans="1:25" ht="22.5" customHeight="1" thickTop="1" thickBot="1" x14ac:dyDescent="0.3">
      <c r="A416" s="740">
        <v>1</v>
      </c>
      <c r="B416" s="741" t="s">
        <v>845</v>
      </c>
      <c r="C416" s="741" t="s">
        <v>760</v>
      </c>
      <c r="D416" s="741" t="s">
        <v>1003</v>
      </c>
      <c r="E416" s="741" t="s">
        <v>764</v>
      </c>
      <c r="F416" s="741" t="s">
        <v>761</v>
      </c>
      <c r="G416" s="741" t="s">
        <v>1152</v>
      </c>
      <c r="H416" s="741"/>
      <c r="I416" s="741"/>
      <c r="J416" s="741"/>
      <c r="K416" s="742" t="s">
        <v>1258</v>
      </c>
      <c r="L416" s="744"/>
      <c r="M416" s="744"/>
      <c r="N416" s="744"/>
      <c r="O416" s="324">
        <f t="shared" si="129"/>
        <v>0</v>
      </c>
      <c r="P416" s="744"/>
      <c r="Q416" s="744"/>
      <c r="R416" s="744"/>
      <c r="S416" s="744"/>
      <c r="T416" s="744"/>
      <c r="U416" s="744"/>
      <c r="V416" s="744"/>
      <c r="W416" s="744"/>
      <c r="X416" s="326"/>
      <c r="Y416" s="326"/>
    </row>
    <row r="417" spans="1:25" ht="22.5" customHeight="1" thickTop="1" thickBot="1" x14ac:dyDescent="0.3">
      <c r="A417" s="740">
        <v>1</v>
      </c>
      <c r="B417" s="741" t="s">
        <v>845</v>
      </c>
      <c r="C417" s="741" t="s">
        <v>760</v>
      </c>
      <c r="D417" s="741" t="s">
        <v>1003</v>
      </c>
      <c r="E417" s="741" t="s">
        <v>764</v>
      </c>
      <c r="F417" s="741" t="s">
        <v>761</v>
      </c>
      <c r="G417" s="741" t="s">
        <v>1154</v>
      </c>
      <c r="H417" s="741"/>
      <c r="I417" s="741"/>
      <c r="J417" s="741"/>
      <c r="K417" s="742" t="s">
        <v>1259</v>
      </c>
      <c r="L417" s="744"/>
      <c r="M417" s="744"/>
      <c r="N417" s="744"/>
      <c r="O417" s="324">
        <f t="shared" si="129"/>
        <v>0</v>
      </c>
      <c r="P417" s="744"/>
      <c r="Q417" s="744"/>
      <c r="R417" s="744"/>
      <c r="S417" s="744"/>
      <c r="T417" s="744"/>
      <c r="U417" s="744"/>
      <c r="V417" s="744"/>
      <c r="W417" s="744"/>
      <c r="X417" s="326"/>
      <c r="Y417" s="326"/>
    </row>
    <row r="418" spans="1:25" ht="22.5" customHeight="1" thickTop="1" thickBot="1" x14ac:dyDescent="0.3">
      <c r="A418" s="740">
        <v>1</v>
      </c>
      <c r="B418" s="741" t="s">
        <v>845</v>
      </c>
      <c r="C418" s="741" t="s">
        <v>760</v>
      </c>
      <c r="D418" s="741" t="s">
        <v>1003</v>
      </c>
      <c r="E418" s="741" t="s">
        <v>764</v>
      </c>
      <c r="F418" s="741" t="s">
        <v>761</v>
      </c>
      <c r="G418" s="741" t="s">
        <v>945</v>
      </c>
      <c r="H418" s="741"/>
      <c r="I418" s="741"/>
      <c r="J418" s="741"/>
      <c r="K418" s="742" t="s">
        <v>1260</v>
      </c>
      <c r="L418" s="744"/>
      <c r="M418" s="744"/>
      <c r="N418" s="744"/>
      <c r="O418" s="324">
        <f t="shared" si="129"/>
        <v>0</v>
      </c>
      <c r="P418" s="744"/>
      <c r="Q418" s="744"/>
      <c r="R418" s="744"/>
      <c r="S418" s="744"/>
      <c r="T418" s="744"/>
      <c r="U418" s="744"/>
      <c r="V418" s="744"/>
      <c r="W418" s="744"/>
      <c r="X418" s="326"/>
      <c r="Y418" s="326"/>
    </row>
    <row r="419" spans="1:25" ht="22.5" customHeight="1" thickTop="1" thickBot="1" x14ac:dyDescent="0.3">
      <c r="A419" s="740">
        <v>1</v>
      </c>
      <c r="B419" s="741" t="s">
        <v>845</v>
      </c>
      <c r="C419" s="741" t="s">
        <v>760</v>
      </c>
      <c r="D419" s="741" t="s">
        <v>1003</v>
      </c>
      <c r="E419" s="741" t="s">
        <v>764</v>
      </c>
      <c r="F419" s="741" t="s">
        <v>761</v>
      </c>
      <c r="G419" s="741" t="s">
        <v>1016</v>
      </c>
      <c r="H419" s="741"/>
      <c r="I419" s="741"/>
      <c r="J419" s="741"/>
      <c r="K419" s="742" t="s">
        <v>1261</v>
      </c>
      <c r="L419" s="744"/>
      <c r="M419" s="744"/>
      <c r="N419" s="744"/>
      <c r="O419" s="324">
        <f t="shared" si="129"/>
        <v>0</v>
      </c>
      <c r="P419" s="744"/>
      <c r="Q419" s="744"/>
      <c r="R419" s="744"/>
      <c r="S419" s="744"/>
      <c r="T419" s="744"/>
      <c r="U419" s="744"/>
      <c r="V419" s="744"/>
      <c r="W419" s="744"/>
      <c r="X419" s="326"/>
      <c r="Y419" s="326"/>
    </row>
    <row r="420" spans="1:25" ht="22.5" customHeight="1" thickTop="1" thickBot="1" x14ac:dyDescent="0.3">
      <c r="A420" s="740">
        <v>1</v>
      </c>
      <c r="B420" s="741" t="s">
        <v>845</v>
      </c>
      <c r="C420" s="741" t="s">
        <v>760</v>
      </c>
      <c r="D420" s="741" t="s">
        <v>1003</v>
      </c>
      <c r="E420" s="741" t="s">
        <v>764</v>
      </c>
      <c r="F420" s="741" t="s">
        <v>761</v>
      </c>
      <c r="G420" s="741" t="s">
        <v>1158</v>
      </c>
      <c r="H420" s="741"/>
      <c r="I420" s="741"/>
      <c r="J420" s="741"/>
      <c r="K420" s="742" t="s">
        <v>1262</v>
      </c>
      <c r="L420" s="744"/>
      <c r="M420" s="744"/>
      <c r="N420" s="744"/>
      <c r="O420" s="324">
        <f t="shared" si="129"/>
        <v>0</v>
      </c>
      <c r="P420" s="744"/>
      <c r="Q420" s="744"/>
      <c r="R420" s="744"/>
      <c r="S420" s="744"/>
      <c r="T420" s="744"/>
      <c r="U420" s="744"/>
      <c r="V420" s="744"/>
      <c r="W420" s="744"/>
      <c r="X420" s="326"/>
      <c r="Y420" s="326"/>
    </row>
    <row r="421" spans="1:25" ht="22.5" customHeight="1" thickTop="1" thickBot="1" x14ac:dyDescent="0.3">
      <c r="A421" s="740">
        <v>1</v>
      </c>
      <c r="B421" s="741" t="s">
        <v>845</v>
      </c>
      <c r="C421" s="741" t="s">
        <v>760</v>
      </c>
      <c r="D421" s="741" t="s">
        <v>1003</v>
      </c>
      <c r="E421" s="741" t="s">
        <v>764</v>
      </c>
      <c r="F421" s="741" t="s">
        <v>761</v>
      </c>
      <c r="G421" s="741" t="s">
        <v>1160</v>
      </c>
      <c r="H421" s="741"/>
      <c r="I421" s="741"/>
      <c r="J421" s="741"/>
      <c r="K421" s="742" t="s">
        <v>1263</v>
      </c>
      <c r="L421" s="744"/>
      <c r="M421" s="744"/>
      <c r="N421" s="744"/>
      <c r="O421" s="324">
        <f t="shared" si="129"/>
        <v>0</v>
      </c>
      <c r="P421" s="744"/>
      <c r="Q421" s="744"/>
      <c r="R421" s="744"/>
      <c r="S421" s="744"/>
      <c r="T421" s="744"/>
      <c r="U421" s="744"/>
      <c r="V421" s="744"/>
      <c r="W421" s="744"/>
      <c r="X421" s="326"/>
      <c r="Y421" s="326"/>
    </row>
    <row r="422" spans="1:25" ht="22.5" customHeight="1" thickTop="1" thickBot="1" x14ac:dyDescent="0.3">
      <c r="A422" s="740">
        <v>1</v>
      </c>
      <c r="B422" s="741" t="s">
        <v>845</v>
      </c>
      <c r="C422" s="741" t="s">
        <v>760</v>
      </c>
      <c r="D422" s="741" t="s">
        <v>1003</v>
      </c>
      <c r="E422" s="741" t="s">
        <v>764</v>
      </c>
      <c r="F422" s="741" t="s">
        <v>761</v>
      </c>
      <c r="G422" s="741" t="s">
        <v>1162</v>
      </c>
      <c r="H422" s="741"/>
      <c r="I422" s="741"/>
      <c r="J422" s="741"/>
      <c r="K422" s="742" t="s">
        <v>1264</v>
      </c>
      <c r="L422" s="744"/>
      <c r="M422" s="744"/>
      <c r="N422" s="744"/>
      <c r="O422" s="324">
        <f t="shared" si="129"/>
        <v>0</v>
      </c>
      <c r="P422" s="744"/>
      <c r="Q422" s="744"/>
      <c r="R422" s="744"/>
      <c r="S422" s="744"/>
      <c r="T422" s="744"/>
      <c r="U422" s="744"/>
      <c r="V422" s="744"/>
      <c r="W422" s="744"/>
      <c r="X422" s="326"/>
      <c r="Y422" s="326"/>
    </row>
    <row r="423" spans="1:25" ht="22.5" customHeight="1" thickTop="1" thickBot="1" x14ac:dyDescent="0.3">
      <c r="A423" s="740">
        <v>1</v>
      </c>
      <c r="B423" s="741" t="s">
        <v>845</v>
      </c>
      <c r="C423" s="741" t="s">
        <v>760</v>
      </c>
      <c r="D423" s="741" t="s">
        <v>1003</v>
      </c>
      <c r="E423" s="741" t="s">
        <v>764</v>
      </c>
      <c r="F423" s="741" t="s">
        <v>761</v>
      </c>
      <c r="G423" s="741" t="s">
        <v>1164</v>
      </c>
      <c r="H423" s="741"/>
      <c r="I423" s="741"/>
      <c r="J423" s="741"/>
      <c r="K423" s="742" t="s">
        <v>1265</v>
      </c>
      <c r="L423" s="744"/>
      <c r="M423" s="744"/>
      <c r="N423" s="744"/>
      <c r="O423" s="324">
        <f t="shared" si="129"/>
        <v>0</v>
      </c>
      <c r="P423" s="744"/>
      <c r="Q423" s="744"/>
      <c r="R423" s="744"/>
      <c r="S423" s="744"/>
      <c r="T423" s="744"/>
      <c r="U423" s="744"/>
      <c r="V423" s="744"/>
      <c r="W423" s="744"/>
      <c r="X423" s="326"/>
      <c r="Y423" s="326"/>
    </row>
    <row r="424" spans="1:25" ht="22.5" customHeight="1" thickTop="1" thickBot="1" x14ac:dyDescent="0.3">
      <c r="A424" s="740">
        <v>1</v>
      </c>
      <c r="B424" s="741" t="s">
        <v>845</v>
      </c>
      <c r="C424" s="741" t="s">
        <v>760</v>
      </c>
      <c r="D424" s="741" t="s">
        <v>1003</v>
      </c>
      <c r="E424" s="741" t="s">
        <v>764</v>
      </c>
      <c r="F424" s="741" t="s">
        <v>761</v>
      </c>
      <c r="G424" s="741" t="s">
        <v>1166</v>
      </c>
      <c r="H424" s="741"/>
      <c r="I424" s="741"/>
      <c r="J424" s="741"/>
      <c r="K424" s="742" t="s">
        <v>1266</v>
      </c>
      <c r="L424" s="744"/>
      <c r="M424" s="744"/>
      <c r="N424" s="744"/>
      <c r="O424" s="324">
        <f t="shared" si="129"/>
        <v>0</v>
      </c>
      <c r="P424" s="744"/>
      <c r="Q424" s="744"/>
      <c r="R424" s="744"/>
      <c r="S424" s="744"/>
      <c r="T424" s="744"/>
      <c r="U424" s="744"/>
      <c r="V424" s="744"/>
      <c r="W424" s="744"/>
      <c r="X424" s="326"/>
      <c r="Y424" s="326"/>
    </row>
    <row r="425" spans="1:25" ht="22.5" customHeight="1" thickTop="1" thickBot="1" x14ac:dyDescent="0.3">
      <c r="A425" s="740">
        <v>1</v>
      </c>
      <c r="B425" s="741" t="s">
        <v>845</v>
      </c>
      <c r="C425" s="741" t="s">
        <v>760</v>
      </c>
      <c r="D425" s="741" t="s">
        <v>1003</v>
      </c>
      <c r="E425" s="741" t="s">
        <v>764</v>
      </c>
      <c r="F425" s="741" t="s">
        <v>761</v>
      </c>
      <c r="G425" s="741" t="s">
        <v>1168</v>
      </c>
      <c r="H425" s="741"/>
      <c r="I425" s="741"/>
      <c r="J425" s="741"/>
      <c r="K425" s="742" t="s">
        <v>1267</v>
      </c>
      <c r="L425" s="744"/>
      <c r="M425" s="744"/>
      <c r="N425" s="744"/>
      <c r="O425" s="324">
        <f t="shared" si="129"/>
        <v>0</v>
      </c>
      <c r="P425" s="744"/>
      <c r="Q425" s="744"/>
      <c r="R425" s="744"/>
      <c r="S425" s="744"/>
      <c r="T425" s="744"/>
      <c r="U425" s="744"/>
      <c r="V425" s="744"/>
      <c r="W425" s="744"/>
      <c r="X425" s="326"/>
      <c r="Y425" s="326"/>
    </row>
    <row r="426" spans="1:25" ht="22.5" customHeight="1" thickTop="1" thickBot="1" x14ac:dyDescent="0.3">
      <c r="A426" s="740">
        <v>1</v>
      </c>
      <c r="B426" s="741" t="s">
        <v>845</v>
      </c>
      <c r="C426" s="741" t="s">
        <v>760</v>
      </c>
      <c r="D426" s="741" t="s">
        <v>1003</v>
      </c>
      <c r="E426" s="741" t="s">
        <v>764</v>
      </c>
      <c r="F426" s="741" t="s">
        <v>761</v>
      </c>
      <c r="G426" s="741" t="s">
        <v>1170</v>
      </c>
      <c r="H426" s="741"/>
      <c r="I426" s="741"/>
      <c r="J426" s="741"/>
      <c r="K426" s="742" t="s">
        <v>1268</v>
      </c>
      <c r="L426" s="744"/>
      <c r="M426" s="744"/>
      <c r="N426" s="744"/>
      <c r="O426" s="324">
        <f t="shared" si="129"/>
        <v>0</v>
      </c>
      <c r="P426" s="744"/>
      <c r="Q426" s="744"/>
      <c r="R426" s="744"/>
      <c r="S426" s="744"/>
      <c r="T426" s="744"/>
      <c r="U426" s="744"/>
      <c r="V426" s="744"/>
      <c r="W426" s="744"/>
      <c r="X426" s="326"/>
      <c r="Y426" s="326"/>
    </row>
    <row r="427" spans="1:25" ht="22.5" customHeight="1" thickTop="1" thickBot="1" x14ac:dyDescent="0.3">
      <c r="A427" s="740">
        <v>1</v>
      </c>
      <c r="B427" s="741" t="s">
        <v>845</v>
      </c>
      <c r="C427" s="741" t="s">
        <v>760</v>
      </c>
      <c r="D427" s="741" t="s">
        <v>1003</v>
      </c>
      <c r="E427" s="741" t="s">
        <v>764</v>
      </c>
      <c r="F427" s="741" t="s">
        <v>761</v>
      </c>
      <c r="G427" s="741" t="s">
        <v>950</v>
      </c>
      <c r="H427" s="741"/>
      <c r="I427" s="741"/>
      <c r="J427" s="741"/>
      <c r="K427" s="742" t="s">
        <v>1269</v>
      </c>
      <c r="L427" s="744"/>
      <c r="M427" s="744"/>
      <c r="N427" s="744"/>
      <c r="O427" s="324">
        <f t="shared" si="129"/>
        <v>0</v>
      </c>
      <c r="P427" s="744"/>
      <c r="Q427" s="744"/>
      <c r="R427" s="744"/>
      <c r="S427" s="744"/>
      <c r="T427" s="744"/>
      <c r="U427" s="744"/>
      <c r="V427" s="744"/>
      <c r="W427" s="744"/>
      <c r="X427" s="326"/>
      <c r="Y427" s="326"/>
    </row>
    <row r="428" spans="1:25" ht="22.5" customHeight="1" thickTop="1" thickBot="1" x14ac:dyDescent="0.3">
      <c r="A428" s="740">
        <v>1</v>
      </c>
      <c r="B428" s="741" t="s">
        <v>845</v>
      </c>
      <c r="C428" s="741" t="s">
        <v>760</v>
      </c>
      <c r="D428" s="741" t="s">
        <v>1003</v>
      </c>
      <c r="E428" s="741" t="s">
        <v>764</v>
      </c>
      <c r="F428" s="741" t="s">
        <v>761</v>
      </c>
      <c r="G428" s="741" t="s">
        <v>1173</v>
      </c>
      <c r="H428" s="741"/>
      <c r="I428" s="741"/>
      <c r="J428" s="741"/>
      <c r="K428" s="742" t="s">
        <v>1270</v>
      </c>
      <c r="L428" s="744"/>
      <c r="M428" s="744"/>
      <c r="N428" s="744"/>
      <c r="O428" s="324">
        <f t="shared" si="129"/>
        <v>0</v>
      </c>
      <c r="P428" s="744"/>
      <c r="Q428" s="744"/>
      <c r="R428" s="744"/>
      <c r="S428" s="744"/>
      <c r="T428" s="744"/>
      <c r="U428" s="744"/>
      <c r="V428" s="744"/>
      <c r="W428" s="744"/>
      <c r="X428" s="326"/>
      <c r="Y428" s="326"/>
    </row>
    <row r="429" spans="1:25" ht="22.5" customHeight="1" thickTop="1" thickBot="1" x14ac:dyDescent="0.3">
      <c r="A429" s="740">
        <v>1</v>
      </c>
      <c r="B429" s="741" t="s">
        <v>845</v>
      </c>
      <c r="C429" s="741" t="s">
        <v>760</v>
      </c>
      <c r="D429" s="741" t="s">
        <v>1003</v>
      </c>
      <c r="E429" s="741" t="s">
        <v>764</v>
      </c>
      <c r="F429" s="741" t="s">
        <v>761</v>
      </c>
      <c r="G429" s="741" t="s">
        <v>1175</v>
      </c>
      <c r="H429" s="741"/>
      <c r="I429" s="741"/>
      <c r="J429" s="741"/>
      <c r="K429" s="742" t="s">
        <v>1271</v>
      </c>
      <c r="L429" s="744"/>
      <c r="M429" s="744"/>
      <c r="N429" s="744"/>
      <c r="O429" s="324">
        <f t="shared" si="129"/>
        <v>0</v>
      </c>
      <c r="P429" s="744"/>
      <c r="Q429" s="744"/>
      <c r="R429" s="744"/>
      <c r="S429" s="744"/>
      <c r="T429" s="744"/>
      <c r="U429" s="744"/>
      <c r="V429" s="744"/>
      <c r="W429" s="744"/>
      <c r="X429" s="326"/>
      <c r="Y429" s="326"/>
    </row>
    <row r="430" spans="1:25" ht="22.5" customHeight="1" thickTop="1" thickBot="1" x14ac:dyDescent="0.3">
      <c r="A430" s="740">
        <v>1</v>
      </c>
      <c r="B430" s="741" t="s">
        <v>845</v>
      </c>
      <c r="C430" s="741" t="s">
        <v>760</v>
      </c>
      <c r="D430" s="741" t="s">
        <v>1003</v>
      </c>
      <c r="E430" s="741" t="s">
        <v>764</v>
      </c>
      <c r="F430" s="741" t="s">
        <v>761</v>
      </c>
      <c r="G430" s="741" t="s">
        <v>1177</v>
      </c>
      <c r="H430" s="741"/>
      <c r="I430" s="741"/>
      <c r="J430" s="741"/>
      <c r="K430" s="742" t="s">
        <v>1272</v>
      </c>
      <c r="L430" s="744"/>
      <c r="M430" s="744"/>
      <c r="N430" s="744"/>
      <c r="O430" s="324">
        <f t="shared" si="129"/>
        <v>0</v>
      </c>
      <c r="P430" s="744"/>
      <c r="Q430" s="744"/>
      <c r="R430" s="744"/>
      <c r="S430" s="744"/>
      <c r="T430" s="744"/>
      <c r="U430" s="744"/>
      <c r="V430" s="744"/>
      <c r="W430" s="744"/>
      <c r="X430" s="326"/>
      <c r="Y430" s="326"/>
    </row>
    <row r="431" spans="1:25" ht="22.5" customHeight="1" thickTop="1" thickBot="1" x14ac:dyDescent="0.3">
      <c r="A431" s="740">
        <v>1</v>
      </c>
      <c r="B431" s="741" t="s">
        <v>845</v>
      </c>
      <c r="C431" s="741" t="s">
        <v>760</v>
      </c>
      <c r="D431" s="741" t="s">
        <v>1003</v>
      </c>
      <c r="E431" s="741" t="s">
        <v>764</v>
      </c>
      <c r="F431" s="741" t="s">
        <v>761</v>
      </c>
      <c r="G431" s="741" t="s">
        <v>1179</v>
      </c>
      <c r="H431" s="741"/>
      <c r="I431" s="741"/>
      <c r="J431" s="741"/>
      <c r="K431" s="742" t="s">
        <v>1273</v>
      </c>
      <c r="L431" s="744"/>
      <c r="M431" s="744"/>
      <c r="N431" s="744"/>
      <c r="O431" s="324">
        <f t="shared" si="129"/>
        <v>0</v>
      </c>
      <c r="P431" s="744"/>
      <c r="Q431" s="744"/>
      <c r="R431" s="744"/>
      <c r="S431" s="744"/>
      <c r="T431" s="744"/>
      <c r="U431" s="744"/>
      <c r="V431" s="744"/>
      <c r="W431" s="744"/>
      <c r="X431" s="326"/>
      <c r="Y431" s="326"/>
    </row>
    <row r="432" spans="1:25" ht="22.5" customHeight="1" thickTop="1" thickBot="1" x14ac:dyDescent="0.3">
      <c r="A432" s="740">
        <v>1</v>
      </c>
      <c r="B432" s="741" t="s">
        <v>845</v>
      </c>
      <c r="C432" s="741" t="s">
        <v>760</v>
      </c>
      <c r="D432" s="741" t="s">
        <v>1003</v>
      </c>
      <c r="E432" s="741" t="s">
        <v>764</v>
      </c>
      <c r="F432" s="741" t="s">
        <v>761</v>
      </c>
      <c r="G432" s="741" t="s">
        <v>1181</v>
      </c>
      <c r="H432" s="741"/>
      <c r="I432" s="741"/>
      <c r="J432" s="741"/>
      <c r="K432" s="742" t="s">
        <v>1274</v>
      </c>
      <c r="L432" s="744"/>
      <c r="M432" s="744"/>
      <c r="N432" s="744"/>
      <c r="O432" s="324">
        <f t="shared" si="129"/>
        <v>0</v>
      </c>
      <c r="P432" s="744"/>
      <c r="Q432" s="744"/>
      <c r="R432" s="744"/>
      <c r="S432" s="744"/>
      <c r="T432" s="744"/>
      <c r="U432" s="744"/>
      <c r="V432" s="744"/>
      <c r="W432" s="744"/>
      <c r="X432" s="326"/>
      <c r="Y432" s="326"/>
    </row>
    <row r="433" spans="1:25" ht="22.5" customHeight="1" thickTop="1" thickBot="1" x14ac:dyDescent="0.3">
      <c r="A433" s="740">
        <v>1</v>
      </c>
      <c r="B433" s="741" t="s">
        <v>845</v>
      </c>
      <c r="C433" s="741" t="s">
        <v>760</v>
      </c>
      <c r="D433" s="741" t="s">
        <v>1003</v>
      </c>
      <c r="E433" s="741" t="s">
        <v>764</v>
      </c>
      <c r="F433" s="741" t="s">
        <v>761</v>
      </c>
      <c r="G433" s="741" t="s">
        <v>1183</v>
      </c>
      <c r="H433" s="741"/>
      <c r="I433" s="741"/>
      <c r="J433" s="741"/>
      <c r="K433" s="742" t="s">
        <v>1275</v>
      </c>
      <c r="L433" s="744"/>
      <c r="M433" s="744"/>
      <c r="N433" s="744"/>
      <c r="O433" s="324">
        <f t="shared" si="129"/>
        <v>0</v>
      </c>
      <c r="P433" s="744"/>
      <c r="Q433" s="744"/>
      <c r="R433" s="744"/>
      <c r="S433" s="744"/>
      <c r="T433" s="744"/>
      <c r="U433" s="744"/>
      <c r="V433" s="744"/>
      <c r="W433" s="744"/>
      <c r="X433" s="326"/>
      <c r="Y433" s="326"/>
    </row>
    <row r="434" spans="1:25" ht="22.5" customHeight="1" thickTop="1" thickBot="1" x14ac:dyDescent="0.3">
      <c r="A434" s="740">
        <v>1</v>
      </c>
      <c r="B434" s="741" t="s">
        <v>845</v>
      </c>
      <c r="C434" s="741" t="s">
        <v>760</v>
      </c>
      <c r="D434" s="741" t="s">
        <v>1003</v>
      </c>
      <c r="E434" s="741" t="s">
        <v>764</v>
      </c>
      <c r="F434" s="741" t="s">
        <v>761</v>
      </c>
      <c r="G434" s="741" t="s">
        <v>1185</v>
      </c>
      <c r="H434" s="741"/>
      <c r="I434" s="741"/>
      <c r="J434" s="741"/>
      <c r="K434" s="742" t="s">
        <v>1276</v>
      </c>
      <c r="L434" s="744"/>
      <c r="M434" s="744"/>
      <c r="N434" s="744"/>
      <c r="O434" s="324">
        <f t="shared" si="129"/>
        <v>0</v>
      </c>
      <c r="P434" s="744"/>
      <c r="Q434" s="744"/>
      <c r="R434" s="744"/>
      <c r="S434" s="744"/>
      <c r="T434" s="744"/>
      <c r="U434" s="744"/>
      <c r="V434" s="744"/>
      <c r="W434" s="744"/>
      <c r="X434" s="326"/>
      <c r="Y434" s="326"/>
    </row>
    <row r="435" spans="1:25" ht="22.5" customHeight="1" thickTop="1" thickBot="1" x14ac:dyDescent="0.3">
      <c r="A435" s="740">
        <v>1</v>
      </c>
      <c r="B435" s="741" t="s">
        <v>845</v>
      </c>
      <c r="C435" s="741" t="s">
        <v>760</v>
      </c>
      <c r="D435" s="741" t="s">
        <v>1003</v>
      </c>
      <c r="E435" s="741" t="s">
        <v>764</v>
      </c>
      <c r="F435" s="741" t="s">
        <v>761</v>
      </c>
      <c r="G435" s="741" t="s">
        <v>1187</v>
      </c>
      <c r="H435" s="741"/>
      <c r="I435" s="741"/>
      <c r="J435" s="741"/>
      <c r="K435" s="742" t="s">
        <v>1277</v>
      </c>
      <c r="L435" s="744"/>
      <c r="M435" s="744"/>
      <c r="N435" s="744"/>
      <c r="O435" s="324">
        <f t="shared" si="129"/>
        <v>0</v>
      </c>
      <c r="P435" s="744"/>
      <c r="Q435" s="744"/>
      <c r="R435" s="744"/>
      <c r="S435" s="744"/>
      <c r="T435" s="744"/>
      <c r="U435" s="744"/>
      <c r="V435" s="744"/>
      <c r="W435" s="744"/>
      <c r="X435" s="326"/>
      <c r="Y435" s="326"/>
    </row>
    <row r="436" spans="1:25" ht="22.5" customHeight="1" thickTop="1" thickBot="1" x14ac:dyDescent="0.3">
      <c r="A436" s="740">
        <v>1</v>
      </c>
      <c r="B436" s="741" t="s">
        <v>845</v>
      </c>
      <c r="C436" s="741" t="s">
        <v>760</v>
      </c>
      <c r="D436" s="741" t="s">
        <v>1003</v>
      </c>
      <c r="E436" s="741" t="s">
        <v>764</v>
      </c>
      <c r="F436" s="741" t="s">
        <v>761</v>
      </c>
      <c r="G436" s="741" t="s">
        <v>1278</v>
      </c>
      <c r="H436" s="741"/>
      <c r="I436" s="741"/>
      <c r="J436" s="741"/>
      <c r="K436" s="742" t="s">
        <v>1279</v>
      </c>
      <c r="L436" s="744"/>
      <c r="M436" s="744"/>
      <c r="N436" s="744"/>
      <c r="O436" s="324">
        <f t="shared" si="129"/>
        <v>0</v>
      </c>
      <c r="P436" s="744"/>
      <c r="Q436" s="744"/>
      <c r="R436" s="744"/>
      <c r="S436" s="744"/>
      <c r="T436" s="744"/>
      <c r="U436" s="744"/>
      <c r="V436" s="744"/>
      <c r="W436" s="744"/>
      <c r="X436" s="326"/>
      <c r="Y436" s="326"/>
    </row>
    <row r="437" spans="1:25" ht="22.5" customHeight="1" thickTop="1" thickBot="1" x14ac:dyDescent="0.3">
      <c r="A437" s="740">
        <v>1</v>
      </c>
      <c r="B437" s="741" t="s">
        <v>845</v>
      </c>
      <c r="C437" s="741" t="s">
        <v>760</v>
      </c>
      <c r="D437" s="741" t="s">
        <v>1003</v>
      </c>
      <c r="E437" s="741" t="s">
        <v>764</v>
      </c>
      <c r="F437" s="741" t="s">
        <v>761</v>
      </c>
      <c r="G437" s="741" t="s">
        <v>1280</v>
      </c>
      <c r="H437" s="741"/>
      <c r="I437" s="741"/>
      <c r="J437" s="741"/>
      <c r="K437" s="742" t="s">
        <v>1281</v>
      </c>
      <c r="L437" s="744"/>
      <c r="M437" s="744"/>
      <c r="N437" s="744"/>
      <c r="O437" s="324">
        <f t="shared" si="129"/>
        <v>0</v>
      </c>
      <c r="P437" s="744"/>
      <c r="Q437" s="744"/>
      <c r="R437" s="744"/>
      <c r="S437" s="744"/>
      <c r="T437" s="744"/>
      <c r="U437" s="744"/>
      <c r="V437" s="744"/>
      <c r="W437" s="744"/>
      <c r="X437" s="326"/>
      <c r="Y437" s="326"/>
    </row>
    <row r="438" spans="1:25" ht="22.5" customHeight="1" thickTop="1" thickBot="1" x14ac:dyDescent="0.3">
      <c r="A438" s="740">
        <v>1</v>
      </c>
      <c r="B438" s="741" t="s">
        <v>845</v>
      </c>
      <c r="C438" s="741" t="s">
        <v>760</v>
      </c>
      <c r="D438" s="741" t="s">
        <v>1003</v>
      </c>
      <c r="E438" s="741" t="s">
        <v>764</v>
      </c>
      <c r="F438" s="741" t="s">
        <v>764</v>
      </c>
      <c r="G438" s="741"/>
      <c r="H438" s="741"/>
      <c r="I438" s="741"/>
      <c r="J438" s="741"/>
      <c r="K438" s="742" t="s">
        <v>1282</v>
      </c>
      <c r="L438" s="744">
        <f>SUM(L439:L469)</f>
        <v>0</v>
      </c>
      <c r="M438" s="744">
        <f t="shared" ref="M438:V438" si="130">SUM(M439:M469)</f>
        <v>0</v>
      </c>
      <c r="N438" s="744">
        <f t="shared" si="130"/>
        <v>0</v>
      </c>
      <c r="O438" s="744">
        <f t="shared" si="130"/>
        <v>0</v>
      </c>
      <c r="P438" s="744">
        <f t="shared" si="130"/>
        <v>0</v>
      </c>
      <c r="Q438" s="744">
        <f t="shared" si="130"/>
        <v>0</v>
      </c>
      <c r="R438" s="744">
        <f t="shared" si="130"/>
        <v>0</v>
      </c>
      <c r="S438" s="744">
        <f t="shared" si="130"/>
        <v>0</v>
      </c>
      <c r="T438" s="744">
        <f t="shared" si="130"/>
        <v>0</v>
      </c>
      <c r="U438" s="744">
        <f t="shared" si="130"/>
        <v>0</v>
      </c>
      <c r="V438" s="744">
        <f t="shared" si="130"/>
        <v>0</v>
      </c>
      <c r="W438" s="744"/>
      <c r="X438" s="326"/>
      <c r="Y438" s="326"/>
    </row>
    <row r="439" spans="1:25" ht="22.5" customHeight="1" thickTop="1" thickBot="1" x14ac:dyDescent="0.3">
      <c r="A439" s="740">
        <v>1</v>
      </c>
      <c r="B439" s="741" t="s">
        <v>845</v>
      </c>
      <c r="C439" s="741" t="s">
        <v>760</v>
      </c>
      <c r="D439" s="741" t="s">
        <v>1003</v>
      </c>
      <c r="E439" s="741" t="s">
        <v>764</v>
      </c>
      <c r="F439" s="741" t="s">
        <v>764</v>
      </c>
      <c r="G439" s="741" t="s">
        <v>761</v>
      </c>
      <c r="H439" s="741"/>
      <c r="I439" s="741"/>
      <c r="J439" s="741"/>
      <c r="K439" s="742" t="s">
        <v>1283</v>
      </c>
      <c r="L439" s="744"/>
      <c r="M439" s="744"/>
      <c r="N439" s="744"/>
      <c r="O439" s="324">
        <f t="shared" ref="O439:O469" si="131">+L439+M439-N439</f>
        <v>0</v>
      </c>
      <c r="P439" s="744"/>
      <c r="Q439" s="744"/>
      <c r="R439" s="744"/>
      <c r="S439" s="744"/>
      <c r="T439" s="744"/>
      <c r="U439" s="744"/>
      <c r="V439" s="744"/>
      <c r="W439" s="744"/>
      <c r="X439" s="326"/>
      <c r="Y439" s="326"/>
    </row>
    <row r="440" spans="1:25" ht="22.5" customHeight="1" thickTop="1" thickBot="1" x14ac:dyDescent="0.3">
      <c r="A440" s="740">
        <v>1</v>
      </c>
      <c r="B440" s="741" t="s">
        <v>845</v>
      </c>
      <c r="C440" s="741" t="s">
        <v>760</v>
      </c>
      <c r="D440" s="741" t="s">
        <v>1003</v>
      </c>
      <c r="E440" s="741" t="s">
        <v>764</v>
      </c>
      <c r="F440" s="741" t="s">
        <v>764</v>
      </c>
      <c r="G440" s="741" t="s">
        <v>764</v>
      </c>
      <c r="H440" s="741"/>
      <c r="I440" s="741"/>
      <c r="J440" s="741"/>
      <c r="K440" s="742" t="s">
        <v>1284</v>
      </c>
      <c r="L440" s="744"/>
      <c r="M440" s="744"/>
      <c r="N440" s="744"/>
      <c r="O440" s="324">
        <f t="shared" si="131"/>
        <v>0</v>
      </c>
      <c r="P440" s="744"/>
      <c r="Q440" s="744"/>
      <c r="R440" s="744"/>
      <c r="S440" s="744"/>
      <c r="T440" s="744"/>
      <c r="U440" s="744"/>
      <c r="V440" s="744"/>
      <c r="W440" s="744"/>
      <c r="X440" s="326"/>
      <c r="Y440" s="326"/>
    </row>
    <row r="441" spans="1:25" ht="22.5" customHeight="1" thickTop="1" thickBot="1" x14ac:dyDescent="0.3">
      <c r="A441" s="740">
        <v>1</v>
      </c>
      <c r="B441" s="741" t="s">
        <v>845</v>
      </c>
      <c r="C441" s="741" t="s">
        <v>760</v>
      </c>
      <c r="D441" s="741" t="s">
        <v>1003</v>
      </c>
      <c r="E441" s="741" t="s">
        <v>764</v>
      </c>
      <c r="F441" s="741" t="s">
        <v>764</v>
      </c>
      <c r="G441" s="741" t="s">
        <v>768</v>
      </c>
      <c r="H441" s="741"/>
      <c r="I441" s="741"/>
      <c r="J441" s="741"/>
      <c r="K441" s="742" t="s">
        <v>1285</v>
      </c>
      <c r="L441" s="744"/>
      <c r="M441" s="744"/>
      <c r="N441" s="744"/>
      <c r="O441" s="324">
        <f t="shared" si="131"/>
        <v>0</v>
      </c>
      <c r="P441" s="744"/>
      <c r="Q441" s="744"/>
      <c r="R441" s="744"/>
      <c r="S441" s="744"/>
      <c r="T441" s="744"/>
      <c r="U441" s="744"/>
      <c r="V441" s="744"/>
      <c r="W441" s="744"/>
      <c r="X441" s="326"/>
      <c r="Y441" s="326"/>
    </row>
    <row r="442" spans="1:25" ht="22.5" customHeight="1" thickTop="1" thickBot="1" x14ac:dyDescent="0.3">
      <c r="A442" s="740">
        <v>1</v>
      </c>
      <c r="B442" s="741" t="s">
        <v>845</v>
      </c>
      <c r="C442" s="741" t="s">
        <v>760</v>
      </c>
      <c r="D442" s="741" t="s">
        <v>1003</v>
      </c>
      <c r="E442" s="741" t="s">
        <v>764</v>
      </c>
      <c r="F442" s="741" t="s">
        <v>764</v>
      </c>
      <c r="G442" s="741" t="s">
        <v>784</v>
      </c>
      <c r="H442" s="741"/>
      <c r="I442" s="741"/>
      <c r="J442" s="741"/>
      <c r="K442" s="742" t="s">
        <v>1286</v>
      </c>
      <c r="L442" s="744"/>
      <c r="M442" s="744"/>
      <c r="N442" s="744"/>
      <c r="O442" s="324">
        <f t="shared" si="131"/>
        <v>0</v>
      </c>
      <c r="P442" s="744"/>
      <c r="Q442" s="744"/>
      <c r="R442" s="744"/>
      <c r="S442" s="744"/>
      <c r="T442" s="744"/>
      <c r="U442" s="744"/>
      <c r="V442" s="744"/>
      <c r="W442" s="744"/>
      <c r="X442" s="326"/>
      <c r="Y442" s="326"/>
    </row>
    <row r="443" spans="1:25" ht="22.5" customHeight="1" thickTop="1" thickBot="1" x14ac:dyDescent="0.3">
      <c r="A443" s="740">
        <v>1</v>
      </c>
      <c r="B443" s="741" t="s">
        <v>845</v>
      </c>
      <c r="C443" s="741" t="s">
        <v>760</v>
      </c>
      <c r="D443" s="741" t="s">
        <v>1003</v>
      </c>
      <c r="E443" s="741" t="s">
        <v>764</v>
      </c>
      <c r="F443" s="741" t="s">
        <v>764</v>
      </c>
      <c r="G443" s="741" t="s">
        <v>869</v>
      </c>
      <c r="H443" s="741"/>
      <c r="I443" s="741"/>
      <c r="J443" s="741"/>
      <c r="K443" s="742" t="s">
        <v>1287</v>
      </c>
      <c r="L443" s="744"/>
      <c r="M443" s="744"/>
      <c r="N443" s="744"/>
      <c r="O443" s="324">
        <f t="shared" si="131"/>
        <v>0</v>
      </c>
      <c r="P443" s="744"/>
      <c r="Q443" s="744"/>
      <c r="R443" s="744"/>
      <c r="S443" s="744"/>
      <c r="T443" s="744"/>
      <c r="U443" s="744"/>
      <c r="V443" s="744"/>
      <c r="W443" s="744"/>
      <c r="X443" s="326"/>
      <c r="Y443" s="326"/>
    </row>
    <row r="444" spans="1:25" ht="22.5" customHeight="1" thickTop="1" thickBot="1" x14ac:dyDescent="0.3">
      <c r="A444" s="740">
        <v>1</v>
      </c>
      <c r="B444" s="741" t="s">
        <v>845</v>
      </c>
      <c r="C444" s="741" t="s">
        <v>760</v>
      </c>
      <c r="D444" s="741" t="s">
        <v>1003</v>
      </c>
      <c r="E444" s="741" t="s">
        <v>764</v>
      </c>
      <c r="F444" s="741" t="s">
        <v>764</v>
      </c>
      <c r="G444" s="741" t="s">
        <v>983</v>
      </c>
      <c r="H444" s="741"/>
      <c r="I444" s="741"/>
      <c r="J444" s="741"/>
      <c r="K444" s="742" t="s">
        <v>1288</v>
      </c>
      <c r="L444" s="744"/>
      <c r="M444" s="744"/>
      <c r="N444" s="744"/>
      <c r="O444" s="324">
        <f t="shared" si="131"/>
        <v>0</v>
      </c>
      <c r="P444" s="744"/>
      <c r="Q444" s="744"/>
      <c r="R444" s="744"/>
      <c r="S444" s="744"/>
      <c r="T444" s="744"/>
      <c r="U444" s="744"/>
      <c r="V444" s="744"/>
      <c r="W444" s="744"/>
      <c r="X444" s="326"/>
      <c r="Y444" s="326"/>
    </row>
    <row r="445" spans="1:25" ht="22.5" customHeight="1" thickTop="1" thickBot="1" x14ac:dyDescent="0.3">
      <c r="A445" s="740">
        <v>1</v>
      </c>
      <c r="B445" s="741" t="s">
        <v>845</v>
      </c>
      <c r="C445" s="741" t="s">
        <v>760</v>
      </c>
      <c r="D445" s="741" t="s">
        <v>1003</v>
      </c>
      <c r="E445" s="741" t="s">
        <v>764</v>
      </c>
      <c r="F445" s="741" t="s">
        <v>764</v>
      </c>
      <c r="G445" s="741" t="s">
        <v>988</v>
      </c>
      <c r="H445" s="741"/>
      <c r="I445" s="741"/>
      <c r="J445" s="741"/>
      <c r="K445" s="742" t="s">
        <v>1289</v>
      </c>
      <c r="L445" s="744"/>
      <c r="M445" s="744"/>
      <c r="N445" s="744"/>
      <c r="O445" s="324">
        <f t="shared" si="131"/>
        <v>0</v>
      </c>
      <c r="P445" s="744"/>
      <c r="Q445" s="744"/>
      <c r="R445" s="744"/>
      <c r="S445" s="744"/>
      <c r="T445" s="744"/>
      <c r="U445" s="744"/>
      <c r="V445" s="744"/>
      <c r="W445" s="744"/>
      <c r="X445" s="326"/>
      <c r="Y445" s="326"/>
    </row>
    <row r="446" spans="1:25" ht="22.5" customHeight="1" thickTop="1" thickBot="1" x14ac:dyDescent="0.3">
      <c r="A446" s="740">
        <v>1</v>
      </c>
      <c r="B446" s="741" t="s">
        <v>845</v>
      </c>
      <c r="C446" s="741" t="s">
        <v>760</v>
      </c>
      <c r="D446" s="741" t="s">
        <v>1003</v>
      </c>
      <c r="E446" s="741" t="s">
        <v>764</v>
      </c>
      <c r="F446" s="741" t="s">
        <v>764</v>
      </c>
      <c r="G446" s="741" t="s">
        <v>993</v>
      </c>
      <c r="H446" s="741"/>
      <c r="I446" s="741"/>
      <c r="J446" s="741"/>
      <c r="K446" s="742" t="s">
        <v>1290</v>
      </c>
      <c r="L446" s="744"/>
      <c r="M446" s="744"/>
      <c r="N446" s="744"/>
      <c r="O446" s="324">
        <f t="shared" si="131"/>
        <v>0</v>
      </c>
      <c r="P446" s="744"/>
      <c r="Q446" s="744"/>
      <c r="R446" s="744"/>
      <c r="S446" s="744"/>
      <c r="T446" s="744"/>
      <c r="U446" s="744"/>
      <c r="V446" s="744"/>
      <c r="W446" s="744"/>
      <c r="X446" s="326"/>
      <c r="Y446" s="326"/>
    </row>
    <row r="447" spans="1:25" ht="22.5" customHeight="1" thickTop="1" thickBot="1" x14ac:dyDescent="0.3">
      <c r="A447" s="740">
        <v>1</v>
      </c>
      <c r="B447" s="741" t="s">
        <v>845</v>
      </c>
      <c r="C447" s="741" t="s">
        <v>760</v>
      </c>
      <c r="D447" s="741" t="s">
        <v>1003</v>
      </c>
      <c r="E447" s="741" t="s">
        <v>764</v>
      </c>
      <c r="F447" s="741" t="s">
        <v>764</v>
      </c>
      <c r="G447" s="741" t="s">
        <v>998</v>
      </c>
      <c r="H447" s="741"/>
      <c r="I447" s="741"/>
      <c r="J447" s="741"/>
      <c r="K447" s="742" t="s">
        <v>1291</v>
      </c>
      <c r="L447" s="744"/>
      <c r="M447" s="744"/>
      <c r="N447" s="744"/>
      <c r="O447" s="324">
        <f t="shared" si="131"/>
        <v>0</v>
      </c>
      <c r="P447" s="744"/>
      <c r="Q447" s="744"/>
      <c r="R447" s="744"/>
      <c r="S447" s="744"/>
      <c r="T447" s="744"/>
      <c r="U447" s="744"/>
      <c r="V447" s="744"/>
      <c r="W447" s="744"/>
      <c r="X447" s="326"/>
      <c r="Y447" s="326"/>
    </row>
    <row r="448" spans="1:25" ht="22.5" customHeight="1" thickTop="1" thickBot="1" x14ac:dyDescent="0.3">
      <c r="A448" s="740">
        <v>1</v>
      </c>
      <c r="B448" s="741" t="s">
        <v>845</v>
      </c>
      <c r="C448" s="741" t="s">
        <v>760</v>
      </c>
      <c r="D448" s="741" t="s">
        <v>1003</v>
      </c>
      <c r="E448" s="741" t="s">
        <v>764</v>
      </c>
      <c r="F448" s="741" t="s">
        <v>764</v>
      </c>
      <c r="G448" s="741" t="s">
        <v>1003</v>
      </c>
      <c r="H448" s="741"/>
      <c r="I448" s="741"/>
      <c r="J448" s="741"/>
      <c r="K448" s="742" t="s">
        <v>1292</v>
      </c>
      <c r="L448" s="744"/>
      <c r="M448" s="744"/>
      <c r="N448" s="744"/>
      <c r="O448" s="324">
        <f t="shared" si="131"/>
        <v>0</v>
      </c>
      <c r="P448" s="744"/>
      <c r="Q448" s="744"/>
      <c r="R448" s="744"/>
      <c r="S448" s="744"/>
      <c r="T448" s="744"/>
      <c r="U448" s="744"/>
      <c r="V448" s="744"/>
      <c r="W448" s="744"/>
      <c r="X448" s="326"/>
      <c r="Y448" s="326"/>
    </row>
    <row r="449" spans="1:25" ht="22.5" customHeight="1" thickTop="1" thickBot="1" x14ac:dyDescent="0.3">
      <c r="A449" s="740">
        <v>1</v>
      </c>
      <c r="B449" s="741" t="s">
        <v>845</v>
      </c>
      <c r="C449" s="741" t="s">
        <v>760</v>
      </c>
      <c r="D449" s="741" t="s">
        <v>1003</v>
      </c>
      <c r="E449" s="741" t="s">
        <v>764</v>
      </c>
      <c r="F449" s="741" t="s">
        <v>764</v>
      </c>
      <c r="G449" s="741" t="s">
        <v>1152</v>
      </c>
      <c r="H449" s="741"/>
      <c r="I449" s="741"/>
      <c r="J449" s="741"/>
      <c r="K449" s="742" t="s">
        <v>1293</v>
      </c>
      <c r="L449" s="744"/>
      <c r="M449" s="744"/>
      <c r="N449" s="744"/>
      <c r="O449" s="324">
        <f t="shared" si="131"/>
        <v>0</v>
      </c>
      <c r="P449" s="744"/>
      <c r="Q449" s="744"/>
      <c r="R449" s="744"/>
      <c r="S449" s="744"/>
      <c r="T449" s="744"/>
      <c r="U449" s="744"/>
      <c r="V449" s="744"/>
      <c r="W449" s="744"/>
      <c r="X449" s="326"/>
      <c r="Y449" s="326"/>
    </row>
    <row r="450" spans="1:25" ht="22.5" customHeight="1" thickTop="1" thickBot="1" x14ac:dyDescent="0.3">
      <c r="A450" s="740">
        <v>1</v>
      </c>
      <c r="B450" s="741" t="s">
        <v>845</v>
      </c>
      <c r="C450" s="741" t="s">
        <v>760</v>
      </c>
      <c r="D450" s="741" t="s">
        <v>1003</v>
      </c>
      <c r="E450" s="741" t="s">
        <v>764</v>
      </c>
      <c r="F450" s="741" t="s">
        <v>764</v>
      </c>
      <c r="G450" s="741" t="s">
        <v>1154</v>
      </c>
      <c r="H450" s="741"/>
      <c r="I450" s="741"/>
      <c r="J450" s="741"/>
      <c r="K450" s="742" t="s">
        <v>1294</v>
      </c>
      <c r="L450" s="744"/>
      <c r="M450" s="744"/>
      <c r="N450" s="744"/>
      <c r="O450" s="324">
        <f t="shared" si="131"/>
        <v>0</v>
      </c>
      <c r="P450" s="744"/>
      <c r="Q450" s="744"/>
      <c r="R450" s="744"/>
      <c r="S450" s="744"/>
      <c r="T450" s="744"/>
      <c r="U450" s="744"/>
      <c r="V450" s="744"/>
      <c r="W450" s="744"/>
      <c r="X450" s="326"/>
      <c r="Y450" s="326"/>
    </row>
    <row r="451" spans="1:25" ht="22.5" customHeight="1" thickTop="1" thickBot="1" x14ac:dyDescent="0.3">
      <c r="A451" s="740">
        <v>1</v>
      </c>
      <c r="B451" s="741" t="s">
        <v>845</v>
      </c>
      <c r="C451" s="741" t="s">
        <v>760</v>
      </c>
      <c r="D451" s="741" t="s">
        <v>1003</v>
      </c>
      <c r="E451" s="741" t="s">
        <v>764</v>
      </c>
      <c r="F451" s="741" t="s">
        <v>764</v>
      </c>
      <c r="G451" s="741" t="s">
        <v>945</v>
      </c>
      <c r="H451" s="741"/>
      <c r="I451" s="741"/>
      <c r="J451" s="741"/>
      <c r="K451" s="742" t="s">
        <v>1295</v>
      </c>
      <c r="L451" s="744"/>
      <c r="M451" s="744"/>
      <c r="N451" s="744"/>
      <c r="O451" s="324">
        <f t="shared" si="131"/>
        <v>0</v>
      </c>
      <c r="P451" s="744"/>
      <c r="Q451" s="744"/>
      <c r="R451" s="744"/>
      <c r="S451" s="744"/>
      <c r="T451" s="744"/>
      <c r="U451" s="744"/>
      <c r="V451" s="744"/>
      <c r="W451" s="744"/>
      <c r="X451" s="326"/>
      <c r="Y451" s="326"/>
    </row>
    <row r="452" spans="1:25" ht="22.5" customHeight="1" thickTop="1" thickBot="1" x14ac:dyDescent="0.3">
      <c r="A452" s="740">
        <v>1</v>
      </c>
      <c r="B452" s="741" t="s">
        <v>845</v>
      </c>
      <c r="C452" s="741" t="s">
        <v>760</v>
      </c>
      <c r="D452" s="741" t="s">
        <v>1003</v>
      </c>
      <c r="E452" s="741" t="s">
        <v>764</v>
      </c>
      <c r="F452" s="741" t="s">
        <v>764</v>
      </c>
      <c r="G452" s="741" t="s">
        <v>1016</v>
      </c>
      <c r="H452" s="741"/>
      <c r="I452" s="741"/>
      <c r="J452" s="741"/>
      <c r="K452" s="742" t="s">
        <v>1296</v>
      </c>
      <c r="L452" s="744"/>
      <c r="M452" s="744"/>
      <c r="N452" s="744"/>
      <c r="O452" s="324">
        <f t="shared" si="131"/>
        <v>0</v>
      </c>
      <c r="P452" s="744"/>
      <c r="Q452" s="744"/>
      <c r="R452" s="744"/>
      <c r="S452" s="744"/>
      <c r="T452" s="744"/>
      <c r="U452" s="744"/>
      <c r="V452" s="744"/>
      <c r="W452" s="744"/>
      <c r="X452" s="326"/>
      <c r="Y452" s="326"/>
    </row>
    <row r="453" spans="1:25" ht="22.5" customHeight="1" thickTop="1" thickBot="1" x14ac:dyDescent="0.3">
      <c r="A453" s="740">
        <v>1</v>
      </c>
      <c r="B453" s="741" t="s">
        <v>845</v>
      </c>
      <c r="C453" s="741" t="s">
        <v>760</v>
      </c>
      <c r="D453" s="741" t="s">
        <v>1003</v>
      </c>
      <c r="E453" s="741" t="s">
        <v>764</v>
      </c>
      <c r="F453" s="741" t="s">
        <v>764</v>
      </c>
      <c r="G453" s="741" t="s">
        <v>1158</v>
      </c>
      <c r="H453" s="741"/>
      <c r="I453" s="741"/>
      <c r="J453" s="741"/>
      <c r="K453" s="742" t="s">
        <v>1297</v>
      </c>
      <c r="L453" s="744"/>
      <c r="M453" s="744"/>
      <c r="N453" s="744"/>
      <c r="O453" s="324">
        <f t="shared" si="131"/>
        <v>0</v>
      </c>
      <c r="P453" s="744"/>
      <c r="Q453" s="744"/>
      <c r="R453" s="744"/>
      <c r="S453" s="744"/>
      <c r="T453" s="744"/>
      <c r="U453" s="744"/>
      <c r="V453" s="744"/>
      <c r="W453" s="744"/>
      <c r="X453" s="326"/>
      <c r="Y453" s="326"/>
    </row>
    <row r="454" spans="1:25" ht="22.5" customHeight="1" thickTop="1" thickBot="1" x14ac:dyDescent="0.3">
      <c r="A454" s="740">
        <v>1</v>
      </c>
      <c r="B454" s="741" t="s">
        <v>845</v>
      </c>
      <c r="C454" s="741" t="s">
        <v>760</v>
      </c>
      <c r="D454" s="741" t="s">
        <v>1003</v>
      </c>
      <c r="E454" s="741" t="s">
        <v>764</v>
      </c>
      <c r="F454" s="741" t="s">
        <v>764</v>
      </c>
      <c r="G454" s="741" t="s">
        <v>1160</v>
      </c>
      <c r="H454" s="741"/>
      <c r="I454" s="741"/>
      <c r="J454" s="741"/>
      <c r="K454" s="742" t="s">
        <v>1298</v>
      </c>
      <c r="L454" s="744"/>
      <c r="M454" s="744"/>
      <c r="N454" s="744"/>
      <c r="O454" s="324">
        <f t="shared" si="131"/>
        <v>0</v>
      </c>
      <c r="P454" s="744"/>
      <c r="Q454" s="744"/>
      <c r="R454" s="744"/>
      <c r="S454" s="744"/>
      <c r="T454" s="744"/>
      <c r="U454" s="744"/>
      <c r="V454" s="744"/>
      <c r="W454" s="744"/>
      <c r="X454" s="326"/>
      <c r="Y454" s="326"/>
    </row>
    <row r="455" spans="1:25" ht="22.5" customHeight="1" thickTop="1" thickBot="1" x14ac:dyDescent="0.3">
      <c r="A455" s="740">
        <v>1</v>
      </c>
      <c r="B455" s="741" t="s">
        <v>845</v>
      </c>
      <c r="C455" s="741" t="s">
        <v>760</v>
      </c>
      <c r="D455" s="741" t="s">
        <v>1003</v>
      </c>
      <c r="E455" s="741" t="s">
        <v>764</v>
      </c>
      <c r="F455" s="741" t="s">
        <v>764</v>
      </c>
      <c r="G455" s="741" t="s">
        <v>1162</v>
      </c>
      <c r="H455" s="741"/>
      <c r="I455" s="741"/>
      <c r="J455" s="741"/>
      <c r="K455" s="742" t="s">
        <v>1299</v>
      </c>
      <c r="L455" s="744"/>
      <c r="M455" s="744"/>
      <c r="N455" s="744"/>
      <c r="O455" s="324">
        <f t="shared" si="131"/>
        <v>0</v>
      </c>
      <c r="P455" s="744"/>
      <c r="Q455" s="744"/>
      <c r="R455" s="744"/>
      <c r="S455" s="744"/>
      <c r="T455" s="744"/>
      <c r="U455" s="744"/>
      <c r="V455" s="744"/>
      <c r="W455" s="744"/>
      <c r="X455" s="326"/>
      <c r="Y455" s="326"/>
    </row>
    <row r="456" spans="1:25" ht="22.5" customHeight="1" thickTop="1" thickBot="1" x14ac:dyDescent="0.3">
      <c r="A456" s="740">
        <v>1</v>
      </c>
      <c r="B456" s="741" t="s">
        <v>845</v>
      </c>
      <c r="C456" s="741" t="s">
        <v>760</v>
      </c>
      <c r="D456" s="741" t="s">
        <v>1003</v>
      </c>
      <c r="E456" s="741" t="s">
        <v>764</v>
      </c>
      <c r="F456" s="741" t="s">
        <v>764</v>
      </c>
      <c r="G456" s="741" t="s">
        <v>1164</v>
      </c>
      <c r="H456" s="741"/>
      <c r="I456" s="741"/>
      <c r="J456" s="741"/>
      <c r="K456" s="742" t="s">
        <v>1300</v>
      </c>
      <c r="L456" s="744"/>
      <c r="M456" s="744"/>
      <c r="N456" s="744"/>
      <c r="O456" s="324">
        <f t="shared" si="131"/>
        <v>0</v>
      </c>
      <c r="P456" s="744"/>
      <c r="Q456" s="744"/>
      <c r="R456" s="744"/>
      <c r="S456" s="744"/>
      <c r="T456" s="744"/>
      <c r="U456" s="744"/>
      <c r="V456" s="744"/>
      <c r="W456" s="744"/>
      <c r="X456" s="326"/>
      <c r="Y456" s="326"/>
    </row>
    <row r="457" spans="1:25" ht="22.5" customHeight="1" thickTop="1" thickBot="1" x14ac:dyDescent="0.3">
      <c r="A457" s="740">
        <v>1</v>
      </c>
      <c r="B457" s="741" t="s">
        <v>845</v>
      </c>
      <c r="C457" s="741" t="s">
        <v>760</v>
      </c>
      <c r="D457" s="741" t="s">
        <v>1003</v>
      </c>
      <c r="E457" s="741" t="s">
        <v>764</v>
      </c>
      <c r="F457" s="741" t="s">
        <v>764</v>
      </c>
      <c r="G457" s="741" t="s">
        <v>1166</v>
      </c>
      <c r="H457" s="741"/>
      <c r="I457" s="741"/>
      <c r="J457" s="741"/>
      <c r="K457" s="742" t="s">
        <v>1301</v>
      </c>
      <c r="L457" s="744"/>
      <c r="M457" s="744"/>
      <c r="N457" s="744"/>
      <c r="O457" s="324">
        <f t="shared" si="131"/>
        <v>0</v>
      </c>
      <c r="P457" s="744"/>
      <c r="Q457" s="744"/>
      <c r="R457" s="744"/>
      <c r="S457" s="744"/>
      <c r="T457" s="744"/>
      <c r="U457" s="744"/>
      <c r="V457" s="744"/>
      <c r="W457" s="744"/>
      <c r="X457" s="326"/>
      <c r="Y457" s="326"/>
    </row>
    <row r="458" spans="1:25" ht="22.5" customHeight="1" thickTop="1" thickBot="1" x14ac:dyDescent="0.3">
      <c r="A458" s="740">
        <v>1</v>
      </c>
      <c r="B458" s="741" t="s">
        <v>845</v>
      </c>
      <c r="C458" s="741" t="s">
        <v>760</v>
      </c>
      <c r="D458" s="741" t="s">
        <v>1003</v>
      </c>
      <c r="E458" s="741" t="s">
        <v>764</v>
      </c>
      <c r="F458" s="741" t="s">
        <v>764</v>
      </c>
      <c r="G458" s="741" t="s">
        <v>1168</v>
      </c>
      <c r="H458" s="741"/>
      <c r="I458" s="741"/>
      <c r="J458" s="741"/>
      <c r="K458" s="742" t="s">
        <v>1302</v>
      </c>
      <c r="L458" s="744"/>
      <c r="M458" s="744"/>
      <c r="N458" s="744"/>
      <c r="O458" s="324">
        <f t="shared" si="131"/>
        <v>0</v>
      </c>
      <c r="P458" s="744"/>
      <c r="Q458" s="744"/>
      <c r="R458" s="744"/>
      <c r="S458" s="744"/>
      <c r="T458" s="744"/>
      <c r="U458" s="744"/>
      <c r="V458" s="744"/>
      <c r="W458" s="744"/>
      <c r="X458" s="326"/>
      <c r="Y458" s="326"/>
    </row>
    <row r="459" spans="1:25" ht="22.5" customHeight="1" thickTop="1" thickBot="1" x14ac:dyDescent="0.3">
      <c r="A459" s="740">
        <v>1</v>
      </c>
      <c r="B459" s="741" t="s">
        <v>845</v>
      </c>
      <c r="C459" s="741" t="s">
        <v>760</v>
      </c>
      <c r="D459" s="741" t="s">
        <v>1003</v>
      </c>
      <c r="E459" s="741" t="s">
        <v>764</v>
      </c>
      <c r="F459" s="741" t="s">
        <v>764</v>
      </c>
      <c r="G459" s="741" t="s">
        <v>1170</v>
      </c>
      <c r="H459" s="741"/>
      <c r="I459" s="741"/>
      <c r="J459" s="741"/>
      <c r="K459" s="742" t="s">
        <v>1303</v>
      </c>
      <c r="L459" s="744"/>
      <c r="M459" s="744"/>
      <c r="N459" s="744"/>
      <c r="O459" s="324">
        <f t="shared" si="131"/>
        <v>0</v>
      </c>
      <c r="P459" s="744"/>
      <c r="Q459" s="744"/>
      <c r="R459" s="744"/>
      <c r="S459" s="744"/>
      <c r="T459" s="744"/>
      <c r="U459" s="744"/>
      <c r="V459" s="744"/>
      <c r="W459" s="744"/>
      <c r="X459" s="326"/>
      <c r="Y459" s="326"/>
    </row>
    <row r="460" spans="1:25" ht="22.5" customHeight="1" thickTop="1" thickBot="1" x14ac:dyDescent="0.3">
      <c r="A460" s="740">
        <v>1</v>
      </c>
      <c r="B460" s="741" t="s">
        <v>845</v>
      </c>
      <c r="C460" s="741" t="s">
        <v>760</v>
      </c>
      <c r="D460" s="741" t="s">
        <v>1003</v>
      </c>
      <c r="E460" s="741" t="s">
        <v>764</v>
      </c>
      <c r="F460" s="741" t="s">
        <v>764</v>
      </c>
      <c r="G460" s="741" t="s">
        <v>950</v>
      </c>
      <c r="H460" s="741"/>
      <c r="I460" s="741"/>
      <c r="J460" s="741"/>
      <c r="K460" s="742" t="s">
        <v>1304</v>
      </c>
      <c r="L460" s="744"/>
      <c r="M460" s="744"/>
      <c r="N460" s="744"/>
      <c r="O460" s="324">
        <f t="shared" si="131"/>
        <v>0</v>
      </c>
      <c r="P460" s="744"/>
      <c r="Q460" s="744"/>
      <c r="R460" s="744"/>
      <c r="S460" s="744"/>
      <c r="T460" s="744"/>
      <c r="U460" s="744"/>
      <c r="V460" s="744"/>
      <c r="W460" s="744"/>
      <c r="X460" s="326"/>
      <c r="Y460" s="326"/>
    </row>
    <row r="461" spans="1:25" ht="22.5" customHeight="1" thickTop="1" thickBot="1" x14ac:dyDescent="0.3">
      <c r="A461" s="740">
        <v>1</v>
      </c>
      <c r="B461" s="741" t="s">
        <v>845</v>
      </c>
      <c r="C461" s="741" t="s">
        <v>760</v>
      </c>
      <c r="D461" s="741" t="s">
        <v>1003</v>
      </c>
      <c r="E461" s="741" t="s">
        <v>764</v>
      </c>
      <c r="F461" s="741" t="s">
        <v>764</v>
      </c>
      <c r="G461" s="741" t="s">
        <v>1173</v>
      </c>
      <c r="H461" s="741"/>
      <c r="I461" s="741"/>
      <c r="J461" s="741"/>
      <c r="K461" s="742" t="s">
        <v>1305</v>
      </c>
      <c r="L461" s="744"/>
      <c r="M461" s="744"/>
      <c r="N461" s="744"/>
      <c r="O461" s="324">
        <f t="shared" si="131"/>
        <v>0</v>
      </c>
      <c r="P461" s="744"/>
      <c r="Q461" s="744"/>
      <c r="R461" s="744"/>
      <c r="S461" s="744"/>
      <c r="T461" s="744"/>
      <c r="U461" s="744"/>
      <c r="V461" s="744"/>
      <c r="W461" s="744"/>
      <c r="X461" s="326"/>
      <c r="Y461" s="326"/>
    </row>
    <row r="462" spans="1:25" ht="22.5" customHeight="1" thickTop="1" thickBot="1" x14ac:dyDescent="0.3">
      <c r="A462" s="740">
        <v>1</v>
      </c>
      <c r="B462" s="741" t="s">
        <v>845</v>
      </c>
      <c r="C462" s="741" t="s">
        <v>760</v>
      </c>
      <c r="D462" s="741" t="s">
        <v>1003</v>
      </c>
      <c r="E462" s="741" t="s">
        <v>764</v>
      </c>
      <c r="F462" s="741" t="s">
        <v>764</v>
      </c>
      <c r="G462" s="741" t="s">
        <v>1175</v>
      </c>
      <c r="H462" s="741"/>
      <c r="I462" s="741"/>
      <c r="J462" s="741"/>
      <c r="K462" s="742" t="s">
        <v>1306</v>
      </c>
      <c r="L462" s="744"/>
      <c r="M462" s="744"/>
      <c r="N462" s="744"/>
      <c r="O462" s="324">
        <f t="shared" si="131"/>
        <v>0</v>
      </c>
      <c r="P462" s="744"/>
      <c r="Q462" s="744"/>
      <c r="R462" s="744"/>
      <c r="S462" s="744"/>
      <c r="T462" s="744"/>
      <c r="U462" s="744"/>
      <c r="V462" s="744"/>
      <c r="W462" s="744"/>
      <c r="X462" s="326"/>
      <c r="Y462" s="326"/>
    </row>
    <row r="463" spans="1:25" ht="22.5" customHeight="1" thickTop="1" thickBot="1" x14ac:dyDescent="0.3">
      <c r="A463" s="740">
        <v>1</v>
      </c>
      <c r="B463" s="741" t="s">
        <v>845</v>
      </c>
      <c r="C463" s="741" t="s">
        <v>760</v>
      </c>
      <c r="D463" s="741" t="s">
        <v>1003</v>
      </c>
      <c r="E463" s="741" t="s">
        <v>764</v>
      </c>
      <c r="F463" s="741" t="s">
        <v>764</v>
      </c>
      <c r="G463" s="741" t="s">
        <v>1177</v>
      </c>
      <c r="H463" s="741"/>
      <c r="I463" s="741"/>
      <c r="J463" s="741"/>
      <c r="K463" s="742" t="s">
        <v>1307</v>
      </c>
      <c r="L463" s="744"/>
      <c r="M463" s="744"/>
      <c r="N463" s="744"/>
      <c r="O463" s="324">
        <f t="shared" si="131"/>
        <v>0</v>
      </c>
      <c r="P463" s="744"/>
      <c r="Q463" s="744"/>
      <c r="R463" s="744"/>
      <c r="S463" s="744"/>
      <c r="T463" s="744"/>
      <c r="U463" s="744"/>
      <c r="V463" s="744"/>
      <c r="W463" s="744"/>
      <c r="X463" s="326"/>
      <c r="Y463" s="326"/>
    </row>
    <row r="464" spans="1:25" ht="22.5" customHeight="1" thickTop="1" thickBot="1" x14ac:dyDescent="0.3">
      <c r="A464" s="740">
        <v>1</v>
      </c>
      <c r="B464" s="741" t="s">
        <v>845</v>
      </c>
      <c r="C464" s="741" t="s">
        <v>760</v>
      </c>
      <c r="D464" s="741" t="s">
        <v>1003</v>
      </c>
      <c r="E464" s="741" t="s">
        <v>764</v>
      </c>
      <c r="F464" s="741" t="s">
        <v>764</v>
      </c>
      <c r="G464" s="741" t="s">
        <v>1179</v>
      </c>
      <c r="H464" s="741"/>
      <c r="I464" s="741"/>
      <c r="J464" s="741"/>
      <c r="K464" s="742" t="s">
        <v>1308</v>
      </c>
      <c r="L464" s="744"/>
      <c r="M464" s="744"/>
      <c r="N464" s="744"/>
      <c r="O464" s="324">
        <f t="shared" si="131"/>
        <v>0</v>
      </c>
      <c r="P464" s="744"/>
      <c r="Q464" s="744"/>
      <c r="R464" s="744"/>
      <c r="S464" s="744"/>
      <c r="T464" s="744"/>
      <c r="U464" s="744"/>
      <c r="V464" s="744"/>
      <c r="W464" s="744"/>
      <c r="X464" s="326"/>
      <c r="Y464" s="326"/>
    </row>
    <row r="465" spans="1:25" ht="22.5" customHeight="1" thickTop="1" thickBot="1" x14ac:dyDescent="0.3">
      <c r="A465" s="740">
        <v>1</v>
      </c>
      <c r="B465" s="741" t="s">
        <v>845</v>
      </c>
      <c r="C465" s="741" t="s">
        <v>760</v>
      </c>
      <c r="D465" s="741" t="s">
        <v>1003</v>
      </c>
      <c r="E465" s="741" t="s">
        <v>764</v>
      </c>
      <c r="F465" s="741" t="s">
        <v>764</v>
      </c>
      <c r="G465" s="741" t="s">
        <v>1181</v>
      </c>
      <c r="H465" s="741"/>
      <c r="I465" s="741"/>
      <c r="J465" s="741"/>
      <c r="K465" s="742" t="s">
        <v>1309</v>
      </c>
      <c r="L465" s="744"/>
      <c r="M465" s="744"/>
      <c r="N465" s="744"/>
      <c r="O465" s="324">
        <f t="shared" si="131"/>
        <v>0</v>
      </c>
      <c r="P465" s="744"/>
      <c r="Q465" s="744"/>
      <c r="R465" s="744"/>
      <c r="S465" s="744"/>
      <c r="T465" s="744"/>
      <c r="U465" s="744"/>
      <c r="V465" s="744"/>
      <c r="W465" s="744"/>
      <c r="X465" s="326"/>
      <c r="Y465" s="326"/>
    </row>
    <row r="466" spans="1:25" ht="22.5" customHeight="1" thickTop="1" thickBot="1" x14ac:dyDescent="0.3">
      <c r="A466" s="740">
        <v>1</v>
      </c>
      <c r="B466" s="741" t="s">
        <v>845</v>
      </c>
      <c r="C466" s="741" t="s">
        <v>760</v>
      </c>
      <c r="D466" s="741" t="s">
        <v>1003</v>
      </c>
      <c r="E466" s="741" t="s">
        <v>764</v>
      </c>
      <c r="F466" s="741" t="s">
        <v>764</v>
      </c>
      <c r="G466" s="741" t="s">
        <v>1183</v>
      </c>
      <c r="H466" s="741"/>
      <c r="I466" s="741"/>
      <c r="J466" s="741"/>
      <c r="K466" s="742" t="s">
        <v>1310</v>
      </c>
      <c r="L466" s="744"/>
      <c r="M466" s="744"/>
      <c r="N466" s="744"/>
      <c r="O466" s="324">
        <f t="shared" si="131"/>
        <v>0</v>
      </c>
      <c r="P466" s="744"/>
      <c r="Q466" s="744"/>
      <c r="R466" s="744"/>
      <c r="S466" s="744"/>
      <c r="T466" s="744"/>
      <c r="U466" s="744"/>
      <c r="V466" s="744"/>
      <c r="W466" s="744"/>
      <c r="X466" s="326"/>
      <c r="Y466" s="326"/>
    </row>
    <row r="467" spans="1:25" ht="22.5" customHeight="1" thickTop="1" thickBot="1" x14ac:dyDescent="0.3">
      <c r="A467" s="740">
        <v>1</v>
      </c>
      <c r="B467" s="741" t="s">
        <v>845</v>
      </c>
      <c r="C467" s="741" t="s">
        <v>760</v>
      </c>
      <c r="D467" s="741" t="s">
        <v>1003</v>
      </c>
      <c r="E467" s="741" t="s">
        <v>764</v>
      </c>
      <c r="F467" s="741" t="s">
        <v>764</v>
      </c>
      <c r="G467" s="741" t="s">
        <v>1185</v>
      </c>
      <c r="H467" s="741"/>
      <c r="I467" s="741"/>
      <c r="J467" s="741"/>
      <c r="K467" s="742" t="s">
        <v>1311</v>
      </c>
      <c r="L467" s="744"/>
      <c r="M467" s="744"/>
      <c r="N467" s="744"/>
      <c r="O467" s="324">
        <f t="shared" si="131"/>
        <v>0</v>
      </c>
      <c r="P467" s="744"/>
      <c r="Q467" s="744"/>
      <c r="R467" s="744"/>
      <c r="S467" s="744"/>
      <c r="T467" s="744"/>
      <c r="U467" s="744"/>
      <c r="V467" s="744"/>
      <c r="W467" s="744"/>
      <c r="X467" s="326"/>
      <c r="Y467" s="326"/>
    </row>
    <row r="468" spans="1:25" ht="22.5" customHeight="1" thickTop="1" thickBot="1" x14ac:dyDescent="0.3">
      <c r="A468" s="740">
        <v>1</v>
      </c>
      <c r="B468" s="741" t="s">
        <v>845</v>
      </c>
      <c r="C468" s="741" t="s">
        <v>760</v>
      </c>
      <c r="D468" s="741" t="s">
        <v>1003</v>
      </c>
      <c r="E468" s="741" t="s">
        <v>764</v>
      </c>
      <c r="F468" s="741" t="s">
        <v>764</v>
      </c>
      <c r="G468" s="741" t="s">
        <v>1187</v>
      </c>
      <c r="H468" s="741"/>
      <c r="I468" s="741"/>
      <c r="J468" s="741"/>
      <c r="K468" s="742" t="s">
        <v>1312</v>
      </c>
      <c r="L468" s="744"/>
      <c r="M468" s="744"/>
      <c r="N468" s="744"/>
      <c r="O468" s="324">
        <f t="shared" si="131"/>
        <v>0</v>
      </c>
      <c r="P468" s="744"/>
      <c r="Q468" s="744"/>
      <c r="R468" s="744"/>
      <c r="S468" s="744"/>
      <c r="T468" s="744"/>
      <c r="U468" s="744"/>
      <c r="V468" s="744"/>
      <c r="W468" s="744"/>
      <c r="X468" s="326"/>
      <c r="Y468" s="326"/>
    </row>
    <row r="469" spans="1:25" ht="22.5" customHeight="1" thickTop="1" thickBot="1" x14ac:dyDescent="0.3">
      <c r="A469" s="740">
        <v>1</v>
      </c>
      <c r="B469" s="741" t="s">
        <v>845</v>
      </c>
      <c r="C469" s="741" t="s">
        <v>760</v>
      </c>
      <c r="D469" s="741" t="s">
        <v>1003</v>
      </c>
      <c r="E469" s="741" t="s">
        <v>764</v>
      </c>
      <c r="F469" s="741" t="s">
        <v>764</v>
      </c>
      <c r="G469" s="741" t="s">
        <v>1278</v>
      </c>
      <c r="H469" s="741"/>
      <c r="I469" s="741"/>
      <c r="J469" s="741"/>
      <c r="K469" s="742" t="s">
        <v>1313</v>
      </c>
      <c r="L469" s="744"/>
      <c r="M469" s="744"/>
      <c r="N469" s="744"/>
      <c r="O469" s="324">
        <f t="shared" si="131"/>
        <v>0</v>
      </c>
      <c r="P469" s="744"/>
      <c r="Q469" s="744"/>
      <c r="R469" s="744"/>
      <c r="S469" s="744"/>
      <c r="T469" s="744"/>
      <c r="U469" s="744"/>
      <c r="V469" s="744"/>
      <c r="W469" s="744"/>
      <c r="X469" s="326"/>
      <c r="Y469" s="326"/>
    </row>
    <row r="470" spans="1:25" ht="22.5" customHeight="1" thickTop="1" thickBot="1" x14ac:dyDescent="0.3">
      <c r="A470" s="740">
        <v>1</v>
      </c>
      <c r="B470" s="741" t="s">
        <v>845</v>
      </c>
      <c r="C470" s="741" t="s">
        <v>760</v>
      </c>
      <c r="D470" s="741" t="s">
        <v>1003</v>
      </c>
      <c r="E470" s="741" t="s">
        <v>764</v>
      </c>
      <c r="F470" s="741" t="s">
        <v>768</v>
      </c>
      <c r="G470" s="741"/>
      <c r="H470" s="741"/>
      <c r="I470" s="741"/>
      <c r="J470" s="741"/>
      <c r="K470" s="742" t="s">
        <v>1314</v>
      </c>
      <c r="L470" s="744">
        <f>SUM(L471:L501)</f>
        <v>0</v>
      </c>
      <c r="M470" s="744">
        <f t="shared" ref="M470:V470" si="132">SUM(M471:M501)</f>
        <v>0</v>
      </c>
      <c r="N470" s="744">
        <f t="shared" si="132"/>
        <v>0</v>
      </c>
      <c r="O470" s="744">
        <f t="shared" si="132"/>
        <v>0</v>
      </c>
      <c r="P470" s="744">
        <f t="shared" si="132"/>
        <v>0</v>
      </c>
      <c r="Q470" s="744">
        <f t="shared" si="132"/>
        <v>0</v>
      </c>
      <c r="R470" s="744">
        <f t="shared" si="132"/>
        <v>0</v>
      </c>
      <c r="S470" s="744">
        <f t="shared" si="132"/>
        <v>0</v>
      </c>
      <c r="T470" s="744">
        <f t="shared" si="132"/>
        <v>0</v>
      </c>
      <c r="U470" s="744">
        <f t="shared" si="132"/>
        <v>0</v>
      </c>
      <c r="V470" s="744">
        <f t="shared" si="132"/>
        <v>0</v>
      </c>
      <c r="W470" s="744"/>
      <c r="X470" s="326"/>
      <c r="Y470" s="326"/>
    </row>
    <row r="471" spans="1:25" ht="22.5" customHeight="1" thickTop="1" thickBot="1" x14ac:dyDescent="0.3">
      <c r="A471" s="740">
        <v>1</v>
      </c>
      <c r="B471" s="741" t="s">
        <v>845</v>
      </c>
      <c r="C471" s="741" t="s">
        <v>760</v>
      </c>
      <c r="D471" s="741" t="s">
        <v>1003</v>
      </c>
      <c r="E471" s="741" t="s">
        <v>764</v>
      </c>
      <c r="F471" s="741" t="s">
        <v>768</v>
      </c>
      <c r="G471" s="741" t="s">
        <v>761</v>
      </c>
      <c r="H471" s="741"/>
      <c r="I471" s="741"/>
      <c r="J471" s="741"/>
      <c r="K471" s="742" t="s">
        <v>1315</v>
      </c>
      <c r="L471" s="744"/>
      <c r="M471" s="744"/>
      <c r="N471" s="744"/>
      <c r="O471" s="324">
        <f t="shared" ref="O471:O501" si="133">+L471+M471-N471</f>
        <v>0</v>
      </c>
      <c r="P471" s="744"/>
      <c r="Q471" s="744"/>
      <c r="R471" s="744"/>
      <c r="S471" s="744"/>
      <c r="T471" s="744"/>
      <c r="U471" s="744"/>
      <c r="V471" s="744"/>
      <c r="W471" s="744"/>
      <c r="X471" s="326"/>
      <c r="Y471" s="326"/>
    </row>
    <row r="472" spans="1:25" ht="22.5" customHeight="1" thickTop="1" thickBot="1" x14ac:dyDescent="0.3">
      <c r="A472" s="740">
        <v>1</v>
      </c>
      <c r="B472" s="741" t="s">
        <v>845</v>
      </c>
      <c r="C472" s="741" t="s">
        <v>760</v>
      </c>
      <c r="D472" s="741" t="s">
        <v>1003</v>
      </c>
      <c r="E472" s="741" t="s">
        <v>764</v>
      </c>
      <c r="F472" s="741" t="s">
        <v>768</v>
      </c>
      <c r="G472" s="741" t="s">
        <v>764</v>
      </c>
      <c r="H472" s="741"/>
      <c r="I472" s="741"/>
      <c r="J472" s="741"/>
      <c r="K472" s="742" t="s">
        <v>1316</v>
      </c>
      <c r="L472" s="744"/>
      <c r="M472" s="744"/>
      <c r="N472" s="744"/>
      <c r="O472" s="324">
        <f t="shared" si="133"/>
        <v>0</v>
      </c>
      <c r="P472" s="744"/>
      <c r="Q472" s="744"/>
      <c r="R472" s="744"/>
      <c r="S472" s="744"/>
      <c r="T472" s="744"/>
      <c r="U472" s="744"/>
      <c r="V472" s="744"/>
      <c r="W472" s="744"/>
      <c r="X472" s="326"/>
      <c r="Y472" s="326"/>
    </row>
    <row r="473" spans="1:25" ht="22.5" customHeight="1" thickTop="1" thickBot="1" x14ac:dyDescent="0.3">
      <c r="A473" s="740">
        <v>1</v>
      </c>
      <c r="B473" s="741" t="s">
        <v>845</v>
      </c>
      <c r="C473" s="741" t="s">
        <v>760</v>
      </c>
      <c r="D473" s="741" t="s">
        <v>1003</v>
      </c>
      <c r="E473" s="741" t="s">
        <v>764</v>
      </c>
      <c r="F473" s="741" t="s">
        <v>768</v>
      </c>
      <c r="G473" s="741" t="s">
        <v>768</v>
      </c>
      <c r="H473" s="741"/>
      <c r="I473" s="741"/>
      <c r="J473" s="741"/>
      <c r="K473" s="742" t="s">
        <v>1317</v>
      </c>
      <c r="L473" s="744"/>
      <c r="M473" s="744"/>
      <c r="N473" s="744"/>
      <c r="O473" s="324">
        <f t="shared" si="133"/>
        <v>0</v>
      </c>
      <c r="P473" s="744"/>
      <c r="Q473" s="744"/>
      <c r="R473" s="744"/>
      <c r="S473" s="744"/>
      <c r="T473" s="744"/>
      <c r="U473" s="744"/>
      <c r="V473" s="744"/>
      <c r="W473" s="744"/>
      <c r="X473" s="326"/>
      <c r="Y473" s="326"/>
    </row>
    <row r="474" spans="1:25" ht="22.5" customHeight="1" thickTop="1" thickBot="1" x14ac:dyDescent="0.3">
      <c r="A474" s="740">
        <v>1</v>
      </c>
      <c r="B474" s="741" t="s">
        <v>845</v>
      </c>
      <c r="C474" s="741" t="s">
        <v>760</v>
      </c>
      <c r="D474" s="741" t="s">
        <v>1003</v>
      </c>
      <c r="E474" s="741" t="s">
        <v>764</v>
      </c>
      <c r="F474" s="741" t="s">
        <v>768</v>
      </c>
      <c r="G474" s="741" t="s">
        <v>784</v>
      </c>
      <c r="H474" s="741"/>
      <c r="I474" s="741"/>
      <c r="J474" s="741"/>
      <c r="K474" s="742" t="s">
        <v>1318</v>
      </c>
      <c r="L474" s="744"/>
      <c r="M474" s="744"/>
      <c r="N474" s="744"/>
      <c r="O474" s="324">
        <f t="shared" si="133"/>
        <v>0</v>
      </c>
      <c r="P474" s="744"/>
      <c r="Q474" s="744"/>
      <c r="R474" s="744"/>
      <c r="S474" s="744"/>
      <c r="T474" s="744"/>
      <c r="U474" s="744"/>
      <c r="V474" s="744"/>
      <c r="W474" s="744"/>
      <c r="X474" s="326"/>
      <c r="Y474" s="326"/>
    </row>
    <row r="475" spans="1:25" ht="22.5" customHeight="1" thickTop="1" thickBot="1" x14ac:dyDescent="0.3">
      <c r="A475" s="740">
        <v>1</v>
      </c>
      <c r="B475" s="741" t="s">
        <v>845</v>
      </c>
      <c r="C475" s="741" t="s">
        <v>760</v>
      </c>
      <c r="D475" s="741" t="s">
        <v>1003</v>
      </c>
      <c r="E475" s="741" t="s">
        <v>764</v>
      </c>
      <c r="F475" s="741" t="s">
        <v>768</v>
      </c>
      <c r="G475" s="741" t="s">
        <v>869</v>
      </c>
      <c r="H475" s="741"/>
      <c r="I475" s="741"/>
      <c r="J475" s="741"/>
      <c r="K475" s="742" t="s">
        <v>1319</v>
      </c>
      <c r="L475" s="744"/>
      <c r="M475" s="744"/>
      <c r="N475" s="744"/>
      <c r="O475" s="324">
        <f t="shared" si="133"/>
        <v>0</v>
      </c>
      <c r="P475" s="744"/>
      <c r="Q475" s="744"/>
      <c r="R475" s="744"/>
      <c r="S475" s="744"/>
      <c r="T475" s="744"/>
      <c r="U475" s="744"/>
      <c r="V475" s="744"/>
      <c r="W475" s="744"/>
      <c r="X475" s="326"/>
      <c r="Y475" s="326"/>
    </row>
    <row r="476" spans="1:25" ht="22.5" customHeight="1" thickTop="1" thickBot="1" x14ac:dyDescent="0.3">
      <c r="A476" s="740">
        <v>1</v>
      </c>
      <c r="B476" s="741" t="s">
        <v>845</v>
      </c>
      <c r="C476" s="741" t="s">
        <v>760</v>
      </c>
      <c r="D476" s="741" t="s">
        <v>1003</v>
      </c>
      <c r="E476" s="741" t="s">
        <v>764</v>
      </c>
      <c r="F476" s="741" t="s">
        <v>768</v>
      </c>
      <c r="G476" s="741" t="s">
        <v>983</v>
      </c>
      <c r="H476" s="741"/>
      <c r="I476" s="741"/>
      <c r="J476" s="741"/>
      <c r="K476" s="742" t="s">
        <v>1320</v>
      </c>
      <c r="L476" s="744"/>
      <c r="M476" s="744"/>
      <c r="N476" s="744"/>
      <c r="O476" s="324">
        <f t="shared" si="133"/>
        <v>0</v>
      </c>
      <c r="P476" s="744"/>
      <c r="Q476" s="744"/>
      <c r="R476" s="744"/>
      <c r="S476" s="744"/>
      <c r="T476" s="744"/>
      <c r="U476" s="744"/>
      <c r="V476" s="744"/>
      <c r="W476" s="744"/>
      <c r="X476" s="326"/>
      <c r="Y476" s="326"/>
    </row>
    <row r="477" spans="1:25" ht="22.5" customHeight="1" thickTop="1" thickBot="1" x14ac:dyDescent="0.3">
      <c r="A477" s="740">
        <v>1</v>
      </c>
      <c r="B477" s="741" t="s">
        <v>845</v>
      </c>
      <c r="C477" s="741" t="s">
        <v>760</v>
      </c>
      <c r="D477" s="741" t="s">
        <v>1003</v>
      </c>
      <c r="E477" s="741" t="s">
        <v>764</v>
      </c>
      <c r="F477" s="741" t="s">
        <v>768</v>
      </c>
      <c r="G477" s="741" t="s">
        <v>988</v>
      </c>
      <c r="H477" s="741"/>
      <c r="I477" s="741"/>
      <c r="J477" s="741"/>
      <c r="K477" s="742" t="s">
        <v>1321</v>
      </c>
      <c r="L477" s="744"/>
      <c r="M477" s="744"/>
      <c r="N477" s="744"/>
      <c r="O477" s="324">
        <f t="shared" si="133"/>
        <v>0</v>
      </c>
      <c r="P477" s="744"/>
      <c r="Q477" s="744"/>
      <c r="R477" s="744"/>
      <c r="S477" s="744"/>
      <c r="T477" s="744"/>
      <c r="U477" s="744"/>
      <c r="V477" s="744"/>
      <c r="W477" s="744"/>
      <c r="X477" s="326"/>
      <c r="Y477" s="326"/>
    </row>
    <row r="478" spans="1:25" ht="22.5" customHeight="1" thickTop="1" thickBot="1" x14ac:dyDescent="0.3">
      <c r="A478" s="740">
        <v>1</v>
      </c>
      <c r="B478" s="741" t="s">
        <v>845</v>
      </c>
      <c r="C478" s="741" t="s">
        <v>760</v>
      </c>
      <c r="D478" s="741" t="s">
        <v>1003</v>
      </c>
      <c r="E478" s="741" t="s">
        <v>764</v>
      </c>
      <c r="F478" s="741" t="s">
        <v>768</v>
      </c>
      <c r="G478" s="741" t="s">
        <v>993</v>
      </c>
      <c r="H478" s="741"/>
      <c r="I478" s="741"/>
      <c r="J478" s="741"/>
      <c r="K478" s="742" t="s">
        <v>1322</v>
      </c>
      <c r="L478" s="744"/>
      <c r="M478" s="744"/>
      <c r="N478" s="744"/>
      <c r="O478" s="324">
        <f t="shared" si="133"/>
        <v>0</v>
      </c>
      <c r="P478" s="744"/>
      <c r="Q478" s="744"/>
      <c r="R478" s="744"/>
      <c r="S478" s="744"/>
      <c r="T478" s="744"/>
      <c r="U478" s="744"/>
      <c r="V478" s="744"/>
      <c r="W478" s="744"/>
      <c r="X478" s="326"/>
      <c r="Y478" s="326"/>
    </row>
    <row r="479" spans="1:25" ht="22.5" customHeight="1" thickTop="1" thickBot="1" x14ac:dyDescent="0.3">
      <c r="A479" s="740">
        <v>1</v>
      </c>
      <c r="B479" s="741" t="s">
        <v>845</v>
      </c>
      <c r="C479" s="741" t="s">
        <v>760</v>
      </c>
      <c r="D479" s="741" t="s">
        <v>1003</v>
      </c>
      <c r="E479" s="741" t="s">
        <v>764</v>
      </c>
      <c r="F479" s="741" t="s">
        <v>768</v>
      </c>
      <c r="G479" s="741" t="s">
        <v>998</v>
      </c>
      <c r="H479" s="741"/>
      <c r="I479" s="741"/>
      <c r="J479" s="741"/>
      <c r="K479" s="742" t="s">
        <v>1323</v>
      </c>
      <c r="L479" s="744"/>
      <c r="M479" s="744"/>
      <c r="N479" s="744"/>
      <c r="O479" s="324">
        <f t="shared" si="133"/>
        <v>0</v>
      </c>
      <c r="P479" s="744"/>
      <c r="Q479" s="744"/>
      <c r="R479" s="744"/>
      <c r="S479" s="744"/>
      <c r="T479" s="744"/>
      <c r="U479" s="744"/>
      <c r="V479" s="744"/>
      <c r="W479" s="744"/>
      <c r="X479" s="326"/>
      <c r="Y479" s="326"/>
    </row>
    <row r="480" spans="1:25" ht="22.5" customHeight="1" thickTop="1" thickBot="1" x14ac:dyDescent="0.3">
      <c r="A480" s="740">
        <v>1</v>
      </c>
      <c r="B480" s="741" t="s">
        <v>845</v>
      </c>
      <c r="C480" s="741" t="s">
        <v>760</v>
      </c>
      <c r="D480" s="741" t="s">
        <v>1003</v>
      </c>
      <c r="E480" s="741" t="s">
        <v>764</v>
      </c>
      <c r="F480" s="741" t="s">
        <v>768</v>
      </c>
      <c r="G480" s="741" t="s">
        <v>1003</v>
      </c>
      <c r="H480" s="741"/>
      <c r="I480" s="741"/>
      <c r="J480" s="741"/>
      <c r="K480" s="742" t="s">
        <v>1324</v>
      </c>
      <c r="L480" s="744"/>
      <c r="M480" s="744"/>
      <c r="N480" s="744"/>
      <c r="O480" s="324">
        <f t="shared" si="133"/>
        <v>0</v>
      </c>
      <c r="P480" s="744"/>
      <c r="Q480" s="744"/>
      <c r="R480" s="744"/>
      <c r="S480" s="744"/>
      <c r="T480" s="744"/>
      <c r="U480" s="744"/>
      <c r="V480" s="744"/>
      <c r="W480" s="744"/>
      <c r="X480" s="326"/>
      <c r="Y480" s="326"/>
    </row>
    <row r="481" spans="1:25" ht="22.5" customHeight="1" thickTop="1" thickBot="1" x14ac:dyDescent="0.3">
      <c r="A481" s="740">
        <v>1</v>
      </c>
      <c r="B481" s="741" t="s">
        <v>845</v>
      </c>
      <c r="C481" s="741" t="s">
        <v>760</v>
      </c>
      <c r="D481" s="741" t="s">
        <v>1003</v>
      </c>
      <c r="E481" s="741" t="s">
        <v>764</v>
      </c>
      <c r="F481" s="741" t="s">
        <v>768</v>
      </c>
      <c r="G481" s="741" t="s">
        <v>1152</v>
      </c>
      <c r="H481" s="741"/>
      <c r="I481" s="741"/>
      <c r="J481" s="741"/>
      <c r="K481" s="742" t="s">
        <v>1325</v>
      </c>
      <c r="L481" s="744"/>
      <c r="M481" s="744"/>
      <c r="N481" s="744"/>
      <c r="O481" s="324">
        <f t="shared" si="133"/>
        <v>0</v>
      </c>
      <c r="P481" s="744"/>
      <c r="Q481" s="744"/>
      <c r="R481" s="744"/>
      <c r="S481" s="744"/>
      <c r="T481" s="744"/>
      <c r="U481" s="744"/>
      <c r="V481" s="744"/>
      <c r="W481" s="744"/>
      <c r="X481" s="326"/>
      <c r="Y481" s="326"/>
    </row>
    <row r="482" spans="1:25" ht="22.5" customHeight="1" thickTop="1" thickBot="1" x14ac:dyDescent="0.3">
      <c r="A482" s="740">
        <v>1</v>
      </c>
      <c r="B482" s="741" t="s">
        <v>845</v>
      </c>
      <c r="C482" s="741" t="s">
        <v>760</v>
      </c>
      <c r="D482" s="741" t="s">
        <v>1003</v>
      </c>
      <c r="E482" s="741" t="s">
        <v>764</v>
      </c>
      <c r="F482" s="741" t="s">
        <v>768</v>
      </c>
      <c r="G482" s="741" t="s">
        <v>1154</v>
      </c>
      <c r="H482" s="741"/>
      <c r="I482" s="741"/>
      <c r="J482" s="741"/>
      <c r="K482" s="742" t="s">
        <v>1326</v>
      </c>
      <c r="L482" s="744"/>
      <c r="M482" s="744"/>
      <c r="N482" s="744"/>
      <c r="O482" s="324">
        <f t="shared" si="133"/>
        <v>0</v>
      </c>
      <c r="P482" s="744"/>
      <c r="Q482" s="744"/>
      <c r="R482" s="744"/>
      <c r="S482" s="744"/>
      <c r="T482" s="744"/>
      <c r="U482" s="744"/>
      <c r="V482" s="744"/>
      <c r="W482" s="744"/>
      <c r="X482" s="326"/>
      <c r="Y482" s="326"/>
    </row>
    <row r="483" spans="1:25" ht="22.5" customHeight="1" thickTop="1" thickBot="1" x14ac:dyDescent="0.3">
      <c r="A483" s="740">
        <v>1</v>
      </c>
      <c r="B483" s="741" t="s">
        <v>845</v>
      </c>
      <c r="C483" s="741" t="s">
        <v>760</v>
      </c>
      <c r="D483" s="741" t="s">
        <v>1003</v>
      </c>
      <c r="E483" s="741" t="s">
        <v>764</v>
      </c>
      <c r="F483" s="741" t="s">
        <v>768</v>
      </c>
      <c r="G483" s="741" t="s">
        <v>945</v>
      </c>
      <c r="H483" s="741"/>
      <c r="I483" s="741"/>
      <c r="J483" s="741"/>
      <c r="K483" s="742" t="s">
        <v>1327</v>
      </c>
      <c r="L483" s="744"/>
      <c r="M483" s="744"/>
      <c r="N483" s="744"/>
      <c r="O483" s="324">
        <f t="shared" si="133"/>
        <v>0</v>
      </c>
      <c r="P483" s="744"/>
      <c r="Q483" s="744"/>
      <c r="R483" s="744"/>
      <c r="S483" s="744"/>
      <c r="T483" s="744"/>
      <c r="U483" s="744"/>
      <c r="V483" s="744"/>
      <c r="W483" s="744"/>
      <c r="X483" s="326"/>
      <c r="Y483" s="326"/>
    </row>
    <row r="484" spans="1:25" ht="22.5" customHeight="1" thickTop="1" thickBot="1" x14ac:dyDescent="0.3">
      <c r="A484" s="740">
        <v>1</v>
      </c>
      <c r="B484" s="741" t="s">
        <v>845</v>
      </c>
      <c r="C484" s="741" t="s">
        <v>760</v>
      </c>
      <c r="D484" s="741" t="s">
        <v>1003</v>
      </c>
      <c r="E484" s="741" t="s">
        <v>764</v>
      </c>
      <c r="F484" s="741" t="s">
        <v>768</v>
      </c>
      <c r="G484" s="741" t="s">
        <v>1016</v>
      </c>
      <c r="H484" s="741"/>
      <c r="I484" s="741"/>
      <c r="J484" s="741"/>
      <c r="K484" s="742" t="s">
        <v>1328</v>
      </c>
      <c r="L484" s="744"/>
      <c r="M484" s="744"/>
      <c r="N484" s="744"/>
      <c r="O484" s="324">
        <f t="shared" si="133"/>
        <v>0</v>
      </c>
      <c r="P484" s="744"/>
      <c r="Q484" s="744"/>
      <c r="R484" s="744"/>
      <c r="S484" s="744"/>
      <c r="T484" s="744"/>
      <c r="U484" s="744"/>
      <c r="V484" s="744"/>
      <c r="W484" s="744"/>
      <c r="X484" s="326"/>
      <c r="Y484" s="326"/>
    </row>
    <row r="485" spans="1:25" ht="22.5" customHeight="1" thickTop="1" thickBot="1" x14ac:dyDescent="0.3">
      <c r="A485" s="740">
        <v>1</v>
      </c>
      <c r="B485" s="741" t="s">
        <v>845</v>
      </c>
      <c r="C485" s="741" t="s">
        <v>760</v>
      </c>
      <c r="D485" s="741" t="s">
        <v>1003</v>
      </c>
      <c r="E485" s="741" t="s">
        <v>764</v>
      </c>
      <c r="F485" s="741" t="s">
        <v>768</v>
      </c>
      <c r="G485" s="741" t="s">
        <v>1158</v>
      </c>
      <c r="H485" s="741"/>
      <c r="I485" s="741"/>
      <c r="J485" s="741"/>
      <c r="K485" s="742" t="s">
        <v>1329</v>
      </c>
      <c r="L485" s="744"/>
      <c r="M485" s="744"/>
      <c r="N485" s="744"/>
      <c r="O485" s="324">
        <f t="shared" si="133"/>
        <v>0</v>
      </c>
      <c r="P485" s="744"/>
      <c r="Q485" s="744"/>
      <c r="R485" s="744"/>
      <c r="S485" s="744"/>
      <c r="T485" s="744"/>
      <c r="U485" s="744"/>
      <c r="V485" s="744"/>
      <c r="W485" s="744"/>
      <c r="X485" s="326"/>
      <c r="Y485" s="326"/>
    </row>
    <row r="486" spans="1:25" ht="22.5" customHeight="1" thickTop="1" thickBot="1" x14ac:dyDescent="0.3">
      <c r="A486" s="740">
        <v>1</v>
      </c>
      <c r="B486" s="741" t="s">
        <v>845</v>
      </c>
      <c r="C486" s="741" t="s">
        <v>760</v>
      </c>
      <c r="D486" s="741" t="s">
        <v>1003</v>
      </c>
      <c r="E486" s="741" t="s">
        <v>764</v>
      </c>
      <c r="F486" s="741" t="s">
        <v>768</v>
      </c>
      <c r="G486" s="741" t="s">
        <v>1160</v>
      </c>
      <c r="H486" s="741"/>
      <c r="I486" s="741"/>
      <c r="J486" s="741"/>
      <c r="K486" s="742" t="s">
        <v>1330</v>
      </c>
      <c r="L486" s="744"/>
      <c r="M486" s="744"/>
      <c r="N486" s="744"/>
      <c r="O486" s="324">
        <f t="shared" si="133"/>
        <v>0</v>
      </c>
      <c r="P486" s="744"/>
      <c r="Q486" s="744"/>
      <c r="R486" s="744"/>
      <c r="S486" s="744"/>
      <c r="T486" s="744"/>
      <c r="U486" s="744"/>
      <c r="V486" s="744"/>
      <c r="W486" s="744"/>
      <c r="X486" s="326"/>
      <c r="Y486" s="326"/>
    </row>
    <row r="487" spans="1:25" ht="22.5" customHeight="1" thickTop="1" thickBot="1" x14ac:dyDescent="0.3">
      <c r="A487" s="740">
        <v>1</v>
      </c>
      <c r="B487" s="741" t="s">
        <v>845</v>
      </c>
      <c r="C487" s="741" t="s">
        <v>760</v>
      </c>
      <c r="D487" s="741" t="s">
        <v>1003</v>
      </c>
      <c r="E487" s="741" t="s">
        <v>764</v>
      </c>
      <c r="F487" s="741" t="s">
        <v>768</v>
      </c>
      <c r="G487" s="741" t="s">
        <v>1162</v>
      </c>
      <c r="H487" s="741"/>
      <c r="I487" s="741"/>
      <c r="J487" s="741"/>
      <c r="K487" s="742" t="s">
        <v>1331</v>
      </c>
      <c r="L487" s="744"/>
      <c r="M487" s="744"/>
      <c r="N487" s="744"/>
      <c r="O487" s="324">
        <f t="shared" si="133"/>
        <v>0</v>
      </c>
      <c r="P487" s="744"/>
      <c r="Q487" s="744"/>
      <c r="R487" s="744"/>
      <c r="S487" s="744"/>
      <c r="T487" s="744"/>
      <c r="U487" s="744"/>
      <c r="V487" s="744"/>
      <c r="W487" s="744"/>
      <c r="X487" s="326"/>
      <c r="Y487" s="326"/>
    </row>
    <row r="488" spans="1:25" ht="22.5" customHeight="1" thickTop="1" thickBot="1" x14ac:dyDescent="0.3">
      <c r="A488" s="740">
        <v>1</v>
      </c>
      <c r="B488" s="741" t="s">
        <v>845</v>
      </c>
      <c r="C488" s="741" t="s">
        <v>760</v>
      </c>
      <c r="D488" s="741" t="s">
        <v>1003</v>
      </c>
      <c r="E488" s="741" t="s">
        <v>764</v>
      </c>
      <c r="F488" s="741" t="s">
        <v>768</v>
      </c>
      <c r="G488" s="741" t="s">
        <v>1164</v>
      </c>
      <c r="H488" s="741"/>
      <c r="I488" s="741"/>
      <c r="J488" s="741"/>
      <c r="K488" s="742" t="s">
        <v>1332</v>
      </c>
      <c r="L488" s="744"/>
      <c r="M488" s="744"/>
      <c r="N488" s="744"/>
      <c r="O488" s="324">
        <f t="shared" si="133"/>
        <v>0</v>
      </c>
      <c r="P488" s="744"/>
      <c r="Q488" s="744"/>
      <c r="R488" s="744"/>
      <c r="S488" s="744"/>
      <c r="T488" s="744"/>
      <c r="U488" s="744"/>
      <c r="V488" s="744"/>
      <c r="W488" s="744"/>
      <c r="X488" s="326"/>
      <c r="Y488" s="326"/>
    </row>
    <row r="489" spans="1:25" ht="22.5" customHeight="1" thickTop="1" thickBot="1" x14ac:dyDescent="0.3">
      <c r="A489" s="740">
        <v>1</v>
      </c>
      <c r="B489" s="741" t="s">
        <v>845</v>
      </c>
      <c r="C489" s="741" t="s">
        <v>760</v>
      </c>
      <c r="D489" s="741" t="s">
        <v>1003</v>
      </c>
      <c r="E489" s="741" t="s">
        <v>764</v>
      </c>
      <c r="F489" s="741" t="s">
        <v>768</v>
      </c>
      <c r="G489" s="741" t="s">
        <v>1166</v>
      </c>
      <c r="H489" s="741"/>
      <c r="I489" s="741"/>
      <c r="J489" s="741"/>
      <c r="K489" s="742" t="s">
        <v>1333</v>
      </c>
      <c r="L489" s="744"/>
      <c r="M489" s="744"/>
      <c r="N489" s="744"/>
      <c r="O489" s="324">
        <f t="shared" si="133"/>
        <v>0</v>
      </c>
      <c r="P489" s="744"/>
      <c r="Q489" s="744"/>
      <c r="R489" s="744"/>
      <c r="S489" s="744"/>
      <c r="T489" s="744"/>
      <c r="U489" s="744"/>
      <c r="V489" s="744"/>
      <c r="W489" s="744"/>
      <c r="X489" s="326"/>
      <c r="Y489" s="326"/>
    </row>
    <row r="490" spans="1:25" ht="22.5" customHeight="1" thickTop="1" thickBot="1" x14ac:dyDescent="0.3">
      <c r="A490" s="740">
        <v>1</v>
      </c>
      <c r="B490" s="741" t="s">
        <v>845</v>
      </c>
      <c r="C490" s="741" t="s">
        <v>760</v>
      </c>
      <c r="D490" s="741" t="s">
        <v>1003</v>
      </c>
      <c r="E490" s="741" t="s">
        <v>764</v>
      </c>
      <c r="F490" s="741" t="s">
        <v>768</v>
      </c>
      <c r="G490" s="741" t="s">
        <v>1168</v>
      </c>
      <c r="H490" s="741"/>
      <c r="I490" s="741"/>
      <c r="J490" s="741"/>
      <c r="K490" s="742" t="s">
        <v>1334</v>
      </c>
      <c r="L490" s="744"/>
      <c r="M490" s="744"/>
      <c r="N490" s="744"/>
      <c r="O490" s="324">
        <f t="shared" si="133"/>
        <v>0</v>
      </c>
      <c r="P490" s="744"/>
      <c r="Q490" s="744"/>
      <c r="R490" s="744"/>
      <c r="S490" s="744"/>
      <c r="T490" s="744"/>
      <c r="U490" s="744"/>
      <c r="V490" s="744"/>
      <c r="W490" s="744"/>
      <c r="X490" s="326"/>
      <c r="Y490" s="326"/>
    </row>
    <row r="491" spans="1:25" ht="22.5" customHeight="1" thickTop="1" thickBot="1" x14ac:dyDescent="0.3">
      <c r="A491" s="740">
        <v>1</v>
      </c>
      <c r="B491" s="741" t="s">
        <v>845</v>
      </c>
      <c r="C491" s="741" t="s">
        <v>760</v>
      </c>
      <c r="D491" s="741" t="s">
        <v>1003</v>
      </c>
      <c r="E491" s="741" t="s">
        <v>764</v>
      </c>
      <c r="F491" s="741" t="s">
        <v>768</v>
      </c>
      <c r="G491" s="741" t="s">
        <v>1170</v>
      </c>
      <c r="H491" s="741"/>
      <c r="I491" s="741"/>
      <c r="J491" s="741"/>
      <c r="K491" s="742" t="s">
        <v>1335</v>
      </c>
      <c r="L491" s="744"/>
      <c r="M491" s="744"/>
      <c r="N491" s="744"/>
      <c r="O491" s="324">
        <f t="shared" si="133"/>
        <v>0</v>
      </c>
      <c r="P491" s="744"/>
      <c r="Q491" s="744"/>
      <c r="R491" s="744"/>
      <c r="S491" s="744"/>
      <c r="T491" s="744"/>
      <c r="U491" s="744"/>
      <c r="V491" s="744"/>
      <c r="W491" s="744"/>
      <c r="X491" s="326"/>
      <c r="Y491" s="326"/>
    </row>
    <row r="492" spans="1:25" ht="22.5" customHeight="1" thickTop="1" thickBot="1" x14ac:dyDescent="0.3">
      <c r="A492" s="740">
        <v>1</v>
      </c>
      <c r="B492" s="741" t="s">
        <v>845</v>
      </c>
      <c r="C492" s="741" t="s">
        <v>760</v>
      </c>
      <c r="D492" s="741" t="s">
        <v>1003</v>
      </c>
      <c r="E492" s="741" t="s">
        <v>764</v>
      </c>
      <c r="F492" s="741" t="s">
        <v>768</v>
      </c>
      <c r="G492" s="741" t="s">
        <v>950</v>
      </c>
      <c r="H492" s="741"/>
      <c r="I492" s="741"/>
      <c r="J492" s="741"/>
      <c r="K492" s="742" t="s">
        <v>1336</v>
      </c>
      <c r="L492" s="744"/>
      <c r="M492" s="744"/>
      <c r="N492" s="744"/>
      <c r="O492" s="324">
        <f t="shared" si="133"/>
        <v>0</v>
      </c>
      <c r="P492" s="744"/>
      <c r="Q492" s="744"/>
      <c r="R492" s="744"/>
      <c r="S492" s="744"/>
      <c r="T492" s="744"/>
      <c r="U492" s="744"/>
      <c r="V492" s="744"/>
      <c r="W492" s="744"/>
      <c r="X492" s="326"/>
      <c r="Y492" s="326"/>
    </row>
    <row r="493" spans="1:25" ht="22.5" customHeight="1" thickTop="1" thickBot="1" x14ac:dyDescent="0.3">
      <c r="A493" s="740">
        <v>1</v>
      </c>
      <c r="B493" s="741" t="s">
        <v>845</v>
      </c>
      <c r="C493" s="741" t="s">
        <v>760</v>
      </c>
      <c r="D493" s="741" t="s">
        <v>1003</v>
      </c>
      <c r="E493" s="741" t="s">
        <v>764</v>
      </c>
      <c r="F493" s="741" t="s">
        <v>768</v>
      </c>
      <c r="G493" s="741" t="s">
        <v>1173</v>
      </c>
      <c r="H493" s="741"/>
      <c r="I493" s="741"/>
      <c r="J493" s="741"/>
      <c r="K493" s="742" t="s">
        <v>1337</v>
      </c>
      <c r="L493" s="744"/>
      <c r="M493" s="744"/>
      <c r="N493" s="744"/>
      <c r="O493" s="324">
        <f t="shared" si="133"/>
        <v>0</v>
      </c>
      <c r="P493" s="744"/>
      <c r="Q493" s="744"/>
      <c r="R493" s="744"/>
      <c r="S493" s="744"/>
      <c r="T493" s="744"/>
      <c r="U493" s="744"/>
      <c r="V493" s="744"/>
      <c r="W493" s="744"/>
      <c r="X493" s="326"/>
      <c r="Y493" s="326"/>
    </row>
    <row r="494" spans="1:25" ht="22.5" customHeight="1" thickTop="1" thickBot="1" x14ac:dyDescent="0.3">
      <c r="A494" s="740">
        <v>1</v>
      </c>
      <c r="B494" s="741" t="s">
        <v>845</v>
      </c>
      <c r="C494" s="741" t="s">
        <v>760</v>
      </c>
      <c r="D494" s="741" t="s">
        <v>1003</v>
      </c>
      <c r="E494" s="741" t="s">
        <v>764</v>
      </c>
      <c r="F494" s="741" t="s">
        <v>768</v>
      </c>
      <c r="G494" s="741" t="s">
        <v>1175</v>
      </c>
      <c r="H494" s="741"/>
      <c r="I494" s="741"/>
      <c r="J494" s="741"/>
      <c r="K494" s="742" t="s">
        <v>1338</v>
      </c>
      <c r="L494" s="744"/>
      <c r="M494" s="744"/>
      <c r="N494" s="744"/>
      <c r="O494" s="324">
        <f t="shared" si="133"/>
        <v>0</v>
      </c>
      <c r="P494" s="744"/>
      <c r="Q494" s="744"/>
      <c r="R494" s="744"/>
      <c r="S494" s="744"/>
      <c r="T494" s="744"/>
      <c r="U494" s="744"/>
      <c r="V494" s="744"/>
      <c r="W494" s="744"/>
      <c r="X494" s="326"/>
      <c r="Y494" s="326"/>
    </row>
    <row r="495" spans="1:25" ht="22.5" customHeight="1" thickTop="1" thickBot="1" x14ac:dyDescent="0.3">
      <c r="A495" s="740">
        <v>1</v>
      </c>
      <c r="B495" s="741" t="s">
        <v>845</v>
      </c>
      <c r="C495" s="741" t="s">
        <v>760</v>
      </c>
      <c r="D495" s="741" t="s">
        <v>1003</v>
      </c>
      <c r="E495" s="741" t="s">
        <v>764</v>
      </c>
      <c r="F495" s="741" t="s">
        <v>768</v>
      </c>
      <c r="G495" s="741" t="s">
        <v>1177</v>
      </c>
      <c r="H495" s="741"/>
      <c r="I495" s="741"/>
      <c r="J495" s="741"/>
      <c r="K495" s="742" t="s">
        <v>1339</v>
      </c>
      <c r="L495" s="744"/>
      <c r="M495" s="744"/>
      <c r="N495" s="744"/>
      <c r="O495" s="324">
        <f t="shared" si="133"/>
        <v>0</v>
      </c>
      <c r="P495" s="744"/>
      <c r="Q495" s="744"/>
      <c r="R495" s="744"/>
      <c r="S495" s="744"/>
      <c r="T495" s="744"/>
      <c r="U495" s="744"/>
      <c r="V495" s="744"/>
      <c r="W495" s="744"/>
      <c r="X495" s="326"/>
      <c r="Y495" s="326"/>
    </row>
    <row r="496" spans="1:25" ht="22.5" customHeight="1" thickTop="1" thickBot="1" x14ac:dyDescent="0.3">
      <c r="A496" s="740">
        <v>1</v>
      </c>
      <c r="B496" s="741" t="s">
        <v>845</v>
      </c>
      <c r="C496" s="741" t="s">
        <v>760</v>
      </c>
      <c r="D496" s="741" t="s">
        <v>1003</v>
      </c>
      <c r="E496" s="741" t="s">
        <v>764</v>
      </c>
      <c r="F496" s="741" t="s">
        <v>768</v>
      </c>
      <c r="G496" s="741" t="s">
        <v>1179</v>
      </c>
      <c r="H496" s="741"/>
      <c r="I496" s="741"/>
      <c r="J496" s="741"/>
      <c r="K496" s="742" t="s">
        <v>1340</v>
      </c>
      <c r="L496" s="744"/>
      <c r="M496" s="744"/>
      <c r="N496" s="744"/>
      <c r="O496" s="324">
        <f t="shared" si="133"/>
        <v>0</v>
      </c>
      <c r="P496" s="744"/>
      <c r="Q496" s="744"/>
      <c r="R496" s="744"/>
      <c r="S496" s="744"/>
      <c r="T496" s="744"/>
      <c r="U496" s="744"/>
      <c r="V496" s="744"/>
      <c r="W496" s="744"/>
      <c r="X496" s="326"/>
      <c r="Y496" s="326"/>
    </row>
    <row r="497" spans="1:25" ht="22.5" customHeight="1" thickTop="1" thickBot="1" x14ac:dyDescent="0.3">
      <c r="A497" s="740">
        <v>1</v>
      </c>
      <c r="B497" s="741" t="s">
        <v>845</v>
      </c>
      <c r="C497" s="741" t="s">
        <v>760</v>
      </c>
      <c r="D497" s="741" t="s">
        <v>1003</v>
      </c>
      <c r="E497" s="741" t="s">
        <v>764</v>
      </c>
      <c r="F497" s="741" t="s">
        <v>768</v>
      </c>
      <c r="G497" s="741" t="s">
        <v>1181</v>
      </c>
      <c r="H497" s="741"/>
      <c r="I497" s="741"/>
      <c r="J497" s="741"/>
      <c r="K497" s="742" t="s">
        <v>1341</v>
      </c>
      <c r="L497" s="744"/>
      <c r="M497" s="744"/>
      <c r="N497" s="744"/>
      <c r="O497" s="324">
        <f t="shared" si="133"/>
        <v>0</v>
      </c>
      <c r="P497" s="744"/>
      <c r="Q497" s="744"/>
      <c r="R497" s="744"/>
      <c r="S497" s="744"/>
      <c r="T497" s="744"/>
      <c r="U497" s="744"/>
      <c r="V497" s="744"/>
      <c r="W497" s="744"/>
      <c r="X497" s="326"/>
      <c r="Y497" s="326"/>
    </row>
    <row r="498" spans="1:25" ht="22.5" customHeight="1" thickTop="1" thickBot="1" x14ac:dyDescent="0.3">
      <c r="A498" s="740">
        <v>1</v>
      </c>
      <c r="B498" s="741" t="s">
        <v>845</v>
      </c>
      <c r="C498" s="741" t="s">
        <v>760</v>
      </c>
      <c r="D498" s="741" t="s">
        <v>1003</v>
      </c>
      <c r="E498" s="741" t="s">
        <v>764</v>
      </c>
      <c r="F498" s="741" t="s">
        <v>768</v>
      </c>
      <c r="G498" s="741" t="s">
        <v>1183</v>
      </c>
      <c r="H498" s="741"/>
      <c r="I498" s="741"/>
      <c r="J498" s="741"/>
      <c r="K498" s="742" t="s">
        <v>1342</v>
      </c>
      <c r="L498" s="744"/>
      <c r="M498" s="744"/>
      <c r="N498" s="744"/>
      <c r="O498" s="324">
        <f t="shared" si="133"/>
        <v>0</v>
      </c>
      <c r="P498" s="744"/>
      <c r="Q498" s="744"/>
      <c r="R498" s="744"/>
      <c r="S498" s="744"/>
      <c r="T498" s="744"/>
      <c r="U498" s="744"/>
      <c r="V498" s="744"/>
      <c r="W498" s="744"/>
      <c r="X498" s="326"/>
      <c r="Y498" s="326"/>
    </row>
    <row r="499" spans="1:25" ht="22.5" customHeight="1" thickTop="1" thickBot="1" x14ac:dyDescent="0.3">
      <c r="A499" s="740">
        <v>1</v>
      </c>
      <c r="B499" s="741" t="s">
        <v>845</v>
      </c>
      <c r="C499" s="741" t="s">
        <v>760</v>
      </c>
      <c r="D499" s="741" t="s">
        <v>1003</v>
      </c>
      <c r="E499" s="741" t="s">
        <v>764</v>
      </c>
      <c r="F499" s="741" t="s">
        <v>768</v>
      </c>
      <c r="G499" s="741" t="s">
        <v>1185</v>
      </c>
      <c r="H499" s="741"/>
      <c r="I499" s="741"/>
      <c r="J499" s="741"/>
      <c r="K499" s="742" t="s">
        <v>1343</v>
      </c>
      <c r="L499" s="744"/>
      <c r="M499" s="744"/>
      <c r="N499" s="744"/>
      <c r="O499" s="324">
        <f t="shared" si="133"/>
        <v>0</v>
      </c>
      <c r="P499" s="744"/>
      <c r="Q499" s="744"/>
      <c r="R499" s="744"/>
      <c r="S499" s="744"/>
      <c r="T499" s="744"/>
      <c r="U499" s="744"/>
      <c r="V499" s="744"/>
      <c r="W499" s="744"/>
      <c r="X499" s="326"/>
      <c r="Y499" s="326"/>
    </row>
    <row r="500" spans="1:25" ht="22.5" customHeight="1" thickTop="1" thickBot="1" x14ac:dyDescent="0.3">
      <c r="A500" s="740">
        <v>1</v>
      </c>
      <c r="B500" s="741" t="s">
        <v>845</v>
      </c>
      <c r="C500" s="741" t="s">
        <v>760</v>
      </c>
      <c r="D500" s="741" t="s">
        <v>1003</v>
      </c>
      <c r="E500" s="741" t="s">
        <v>764</v>
      </c>
      <c r="F500" s="741" t="s">
        <v>768</v>
      </c>
      <c r="G500" s="741" t="s">
        <v>1187</v>
      </c>
      <c r="H500" s="741"/>
      <c r="I500" s="741"/>
      <c r="J500" s="741"/>
      <c r="K500" s="742" t="s">
        <v>1344</v>
      </c>
      <c r="L500" s="744"/>
      <c r="M500" s="744"/>
      <c r="N500" s="744"/>
      <c r="O500" s="324">
        <f t="shared" si="133"/>
        <v>0</v>
      </c>
      <c r="P500" s="744"/>
      <c r="Q500" s="744"/>
      <c r="R500" s="744"/>
      <c r="S500" s="744"/>
      <c r="T500" s="744"/>
      <c r="U500" s="744"/>
      <c r="V500" s="744"/>
      <c r="W500" s="744"/>
      <c r="X500" s="326"/>
      <c r="Y500" s="326"/>
    </row>
    <row r="501" spans="1:25" ht="22.5" customHeight="1" thickTop="1" thickBot="1" x14ac:dyDescent="0.3">
      <c r="A501" s="740">
        <v>1</v>
      </c>
      <c r="B501" s="741" t="s">
        <v>845</v>
      </c>
      <c r="C501" s="741" t="s">
        <v>760</v>
      </c>
      <c r="D501" s="741" t="s">
        <v>1003</v>
      </c>
      <c r="E501" s="741" t="s">
        <v>764</v>
      </c>
      <c r="F501" s="741" t="s">
        <v>768</v>
      </c>
      <c r="G501" s="741" t="s">
        <v>1278</v>
      </c>
      <c r="H501" s="741"/>
      <c r="I501" s="741"/>
      <c r="J501" s="741"/>
      <c r="K501" s="742" t="s">
        <v>1345</v>
      </c>
      <c r="L501" s="744"/>
      <c r="M501" s="744"/>
      <c r="N501" s="744"/>
      <c r="O501" s="324">
        <f t="shared" si="133"/>
        <v>0</v>
      </c>
      <c r="P501" s="744"/>
      <c r="Q501" s="744"/>
      <c r="R501" s="744"/>
      <c r="S501" s="744"/>
      <c r="T501" s="744"/>
      <c r="U501" s="744"/>
      <c r="V501" s="744"/>
      <c r="W501" s="744"/>
      <c r="X501" s="326"/>
      <c r="Y501" s="326"/>
    </row>
    <row r="502" spans="1:25" ht="22.5" customHeight="1" thickTop="1" thickBot="1" x14ac:dyDescent="0.3">
      <c r="A502" s="740">
        <v>1</v>
      </c>
      <c r="B502" s="741" t="s">
        <v>845</v>
      </c>
      <c r="C502" s="741" t="s">
        <v>760</v>
      </c>
      <c r="D502" s="741" t="s">
        <v>945</v>
      </c>
      <c r="E502" s="741"/>
      <c r="F502" s="741"/>
      <c r="G502" s="741"/>
      <c r="H502" s="741"/>
      <c r="I502" s="741"/>
      <c r="J502" s="741"/>
      <c r="K502" s="742" t="s">
        <v>1346</v>
      </c>
      <c r="L502" s="744">
        <f>+L503+L504</f>
        <v>0</v>
      </c>
      <c r="M502" s="744">
        <f t="shared" ref="M502:V502" si="134">+M503+M504</f>
        <v>0</v>
      </c>
      <c r="N502" s="744">
        <f t="shared" si="134"/>
        <v>0</v>
      </c>
      <c r="O502" s="744">
        <f t="shared" si="134"/>
        <v>0</v>
      </c>
      <c r="P502" s="744">
        <f t="shared" si="134"/>
        <v>0</v>
      </c>
      <c r="Q502" s="744">
        <f t="shared" si="134"/>
        <v>0</v>
      </c>
      <c r="R502" s="744">
        <f t="shared" si="134"/>
        <v>0</v>
      </c>
      <c r="S502" s="744">
        <f t="shared" si="134"/>
        <v>0</v>
      </c>
      <c r="T502" s="744">
        <f>+T503+T504</f>
        <v>26820183</v>
      </c>
      <c r="U502" s="744">
        <f t="shared" si="134"/>
        <v>26820182.73</v>
      </c>
      <c r="V502" s="744">
        <f t="shared" si="134"/>
        <v>0</v>
      </c>
      <c r="W502" s="744"/>
      <c r="X502" s="326"/>
      <c r="Y502" s="326"/>
    </row>
    <row r="503" spans="1:25" ht="22.5" customHeight="1" thickTop="1" thickBot="1" x14ac:dyDescent="0.3">
      <c r="A503" s="740">
        <v>1</v>
      </c>
      <c r="B503" s="741" t="s">
        <v>845</v>
      </c>
      <c r="C503" s="741" t="s">
        <v>760</v>
      </c>
      <c r="D503" s="741" t="s">
        <v>945</v>
      </c>
      <c r="E503" s="741" t="s">
        <v>761</v>
      </c>
      <c r="F503" s="741"/>
      <c r="G503" s="741"/>
      <c r="H503" s="741"/>
      <c r="I503" s="741"/>
      <c r="J503" s="741"/>
      <c r="K503" s="742" t="s">
        <v>1347</v>
      </c>
      <c r="L503" s="744"/>
      <c r="M503" s="744"/>
      <c r="N503" s="744"/>
      <c r="O503" s="324">
        <f>+L503+M503-N503</f>
        <v>0</v>
      </c>
      <c r="P503" s="744"/>
      <c r="Q503" s="744"/>
      <c r="R503" s="744"/>
      <c r="S503" s="744"/>
      <c r="T503" s="744"/>
      <c r="U503" s="744"/>
      <c r="V503" s="744"/>
      <c r="W503" s="744"/>
      <c r="X503" s="326"/>
      <c r="Y503" s="326"/>
    </row>
    <row r="504" spans="1:25" ht="22.5" customHeight="1" thickTop="1" thickBot="1" x14ac:dyDescent="0.3">
      <c r="A504" s="740">
        <v>1</v>
      </c>
      <c r="B504" s="741" t="s">
        <v>845</v>
      </c>
      <c r="C504" s="741" t="s">
        <v>760</v>
      </c>
      <c r="D504" s="741" t="s">
        <v>945</v>
      </c>
      <c r="E504" s="741" t="s">
        <v>764</v>
      </c>
      <c r="F504" s="741"/>
      <c r="G504" s="741"/>
      <c r="H504" s="741"/>
      <c r="I504" s="741"/>
      <c r="J504" s="741"/>
      <c r="K504" s="742" t="s">
        <v>1348</v>
      </c>
      <c r="L504" s="744"/>
      <c r="M504" s="744">
        <v>0</v>
      </c>
      <c r="N504" s="744"/>
      <c r="O504" s="324">
        <f>+L504+M504-N504</f>
        <v>0</v>
      </c>
      <c r="P504" s="744">
        <v>0</v>
      </c>
      <c r="Q504" s="744">
        <f>O504</f>
        <v>0</v>
      </c>
      <c r="R504" s="744">
        <v>0</v>
      </c>
      <c r="S504" s="744">
        <v>0</v>
      </c>
      <c r="T504" s="744">
        <v>26820183</v>
      </c>
      <c r="U504" s="744">
        <v>26820182.73</v>
      </c>
      <c r="V504" s="744"/>
      <c r="W504" s="744"/>
      <c r="X504" s="326"/>
      <c r="Y504" s="326"/>
    </row>
    <row r="505" spans="1:25" ht="22.5" customHeight="1" thickTop="1" thickBot="1" x14ac:dyDescent="0.3">
      <c r="A505" s="740">
        <v>1</v>
      </c>
      <c r="B505" s="740">
        <v>2</v>
      </c>
      <c r="C505" s="741"/>
      <c r="D505" s="741"/>
      <c r="E505" s="741"/>
      <c r="F505" s="741"/>
      <c r="G505" s="741"/>
      <c r="H505" s="741"/>
      <c r="I505" s="741"/>
      <c r="J505" s="741"/>
      <c r="K505" s="323" t="s">
        <v>1349</v>
      </c>
      <c r="L505" s="744">
        <f>+L506+L511+L510</f>
        <v>35344975902</v>
      </c>
      <c r="M505" s="744">
        <f t="shared" ref="M505:Y505" si="135">+M506+M511+M510</f>
        <v>87000000</v>
      </c>
      <c r="N505" s="744">
        <f t="shared" si="135"/>
        <v>0</v>
      </c>
      <c r="O505" s="744">
        <f>L505+M505</f>
        <v>35431975902</v>
      </c>
      <c r="P505" s="744">
        <f>+P506+P511+P510</f>
        <v>3047844000</v>
      </c>
      <c r="Q505" s="744">
        <f t="shared" si="135"/>
        <v>32238783421</v>
      </c>
      <c r="R505" s="744">
        <f t="shared" si="135"/>
        <v>0</v>
      </c>
      <c r="S505" s="744">
        <f t="shared" si="135"/>
        <v>145348481</v>
      </c>
      <c r="T505" s="744">
        <f t="shared" si="135"/>
        <v>35431975902</v>
      </c>
      <c r="U505" s="744">
        <f t="shared" si="135"/>
        <v>20270760339</v>
      </c>
      <c r="V505" s="744">
        <f t="shared" si="135"/>
        <v>0</v>
      </c>
      <c r="W505" s="744">
        <f t="shared" si="135"/>
        <v>0</v>
      </c>
      <c r="X505" s="744">
        <f t="shared" si="135"/>
        <v>0</v>
      </c>
      <c r="Y505" s="744">
        <f t="shared" si="135"/>
        <v>0</v>
      </c>
    </row>
    <row r="506" spans="1:25" ht="22.5" customHeight="1" thickTop="1" thickBot="1" x14ac:dyDescent="0.3">
      <c r="A506" s="740">
        <v>1</v>
      </c>
      <c r="B506" s="740">
        <v>2</v>
      </c>
      <c r="C506" s="741" t="s">
        <v>845</v>
      </c>
      <c r="D506" s="741"/>
      <c r="E506" s="741"/>
      <c r="F506" s="741"/>
      <c r="G506" s="741"/>
      <c r="H506" s="741"/>
      <c r="I506" s="741"/>
      <c r="J506" s="741"/>
      <c r="K506" s="334" t="s">
        <v>1350</v>
      </c>
      <c r="L506" s="744">
        <f>SUM(L507:L509)</f>
        <v>2960844000</v>
      </c>
      <c r="M506" s="744">
        <f t="shared" ref="M506:V506" si="136">SUM(M507:M509)</f>
        <v>87000000</v>
      </c>
      <c r="N506" s="744">
        <f t="shared" si="136"/>
        <v>0</v>
      </c>
      <c r="O506" s="744">
        <f t="shared" si="136"/>
        <v>3047844000</v>
      </c>
      <c r="P506" s="744">
        <f t="shared" si="136"/>
        <v>3047844000</v>
      </c>
      <c r="Q506" s="744">
        <f t="shared" si="136"/>
        <v>0</v>
      </c>
      <c r="R506" s="744">
        <f t="shared" si="136"/>
        <v>0</v>
      </c>
      <c r="S506" s="744">
        <f t="shared" si="136"/>
        <v>0</v>
      </c>
      <c r="T506" s="744">
        <f t="shared" si="136"/>
        <v>3047844000</v>
      </c>
      <c r="U506" s="744">
        <f t="shared" si="136"/>
        <v>3047844000</v>
      </c>
      <c r="V506" s="744">
        <f t="shared" si="136"/>
        <v>0</v>
      </c>
      <c r="W506" s="744"/>
      <c r="X506" s="326"/>
      <c r="Y506" s="326"/>
    </row>
    <row r="507" spans="1:25" ht="22.5" customHeight="1" thickTop="1" thickBot="1" x14ac:dyDescent="0.3">
      <c r="A507" s="740">
        <v>1</v>
      </c>
      <c r="B507" s="740">
        <v>2</v>
      </c>
      <c r="C507" s="741" t="s">
        <v>845</v>
      </c>
      <c r="D507" s="741" t="s">
        <v>761</v>
      </c>
      <c r="E507" s="741"/>
      <c r="F507" s="741"/>
      <c r="G507" s="741"/>
      <c r="H507" s="741"/>
      <c r="I507" s="741"/>
      <c r="J507" s="741"/>
      <c r="K507" s="742" t="s">
        <v>1351</v>
      </c>
      <c r="L507" s="744">
        <v>2906344000</v>
      </c>
      <c r="M507" s="744">
        <v>87000000</v>
      </c>
      <c r="N507" s="744"/>
      <c r="O507" s="324">
        <f>+L507+M507-N507</f>
        <v>2993344000</v>
      </c>
      <c r="P507" s="744">
        <f>O507</f>
        <v>2993344000</v>
      </c>
      <c r="Q507" s="744">
        <v>0</v>
      </c>
      <c r="R507" s="744">
        <v>0</v>
      </c>
      <c r="S507" s="744">
        <v>0</v>
      </c>
      <c r="T507" s="744">
        <v>2993344000</v>
      </c>
      <c r="U507" s="744">
        <v>2993344000</v>
      </c>
      <c r="V507" s="744"/>
      <c r="W507" s="744"/>
      <c r="X507" s="326"/>
      <c r="Y507" s="326"/>
    </row>
    <row r="508" spans="1:25" ht="22.5" customHeight="1" thickTop="1" thickBot="1" x14ac:dyDescent="0.3">
      <c r="A508" s="740">
        <v>1</v>
      </c>
      <c r="B508" s="740">
        <v>2</v>
      </c>
      <c r="C508" s="741" t="s">
        <v>845</v>
      </c>
      <c r="D508" s="741" t="s">
        <v>764</v>
      </c>
      <c r="E508" s="741"/>
      <c r="F508" s="741"/>
      <c r="G508" s="741"/>
      <c r="H508" s="741"/>
      <c r="I508" s="741"/>
      <c r="J508" s="741"/>
      <c r="K508" s="742" t="s">
        <v>1352</v>
      </c>
      <c r="L508" s="744">
        <v>47500000</v>
      </c>
      <c r="M508" s="744">
        <v>0</v>
      </c>
      <c r="N508" s="744"/>
      <c r="O508" s="324">
        <f>+L508+M508-N508</f>
        <v>47500000</v>
      </c>
      <c r="P508" s="744">
        <v>47500000</v>
      </c>
      <c r="Q508" s="744">
        <v>0</v>
      </c>
      <c r="R508" s="744">
        <v>0</v>
      </c>
      <c r="S508" s="744">
        <v>0</v>
      </c>
      <c r="T508" s="744">
        <v>47500000</v>
      </c>
      <c r="U508" s="744">
        <v>47500000</v>
      </c>
      <c r="V508" s="744"/>
      <c r="W508" s="744"/>
      <c r="X508" s="326"/>
      <c r="Y508" s="326"/>
    </row>
    <row r="509" spans="1:25" ht="22.5" customHeight="1" thickTop="1" thickBot="1" x14ac:dyDescent="0.3">
      <c r="A509" s="740">
        <v>1</v>
      </c>
      <c r="B509" s="740">
        <v>2</v>
      </c>
      <c r="C509" s="741" t="s">
        <v>845</v>
      </c>
      <c r="D509" s="741" t="s">
        <v>768</v>
      </c>
      <c r="E509" s="741"/>
      <c r="F509" s="741"/>
      <c r="G509" s="741"/>
      <c r="H509" s="741"/>
      <c r="I509" s="741"/>
      <c r="J509" s="741"/>
      <c r="K509" s="742" t="s">
        <v>1353</v>
      </c>
      <c r="L509" s="744">
        <v>7000000</v>
      </c>
      <c r="M509" s="744">
        <v>0</v>
      </c>
      <c r="N509" s="744"/>
      <c r="O509" s="324">
        <f>+L509+M509-N509</f>
        <v>7000000</v>
      </c>
      <c r="P509" s="744">
        <v>7000000</v>
      </c>
      <c r="Q509" s="744">
        <v>0</v>
      </c>
      <c r="R509" s="744">
        <v>0</v>
      </c>
      <c r="S509" s="744">
        <v>0</v>
      </c>
      <c r="T509" s="744">
        <v>7000000</v>
      </c>
      <c r="U509" s="744">
        <v>7000000</v>
      </c>
      <c r="V509" s="744"/>
      <c r="W509" s="744"/>
      <c r="X509" s="326"/>
      <c r="Y509" s="326"/>
    </row>
    <row r="510" spans="1:25" ht="22.5" customHeight="1" thickTop="1" thickBot="1" x14ac:dyDescent="0.3">
      <c r="A510" s="740"/>
      <c r="B510" s="740"/>
      <c r="C510" s="741"/>
      <c r="D510" s="741"/>
      <c r="E510" s="741"/>
      <c r="F510" s="741"/>
      <c r="G510" s="741"/>
      <c r="H510" s="741"/>
      <c r="I510" s="741"/>
      <c r="J510" s="741"/>
      <c r="K510" s="742" t="s">
        <v>1354</v>
      </c>
      <c r="L510" s="744">
        <v>145348481</v>
      </c>
      <c r="M510" s="744"/>
      <c r="N510" s="744"/>
      <c r="O510" s="324">
        <f>L510+M510</f>
        <v>145348481</v>
      </c>
      <c r="P510" s="744"/>
      <c r="Q510" s="744"/>
      <c r="R510" s="744"/>
      <c r="S510" s="744">
        <f>O510</f>
        <v>145348481</v>
      </c>
      <c r="T510" s="744">
        <v>145348481</v>
      </c>
      <c r="U510" s="744">
        <v>145348481</v>
      </c>
      <c r="V510" s="744"/>
      <c r="W510" s="744"/>
      <c r="X510" s="326"/>
      <c r="Y510" s="326"/>
    </row>
    <row r="511" spans="1:25" ht="22.5" customHeight="1" thickTop="1" thickBot="1" x14ac:dyDescent="0.3">
      <c r="A511" s="740">
        <v>1</v>
      </c>
      <c r="B511" s="740">
        <v>2</v>
      </c>
      <c r="C511" s="741" t="s">
        <v>760</v>
      </c>
      <c r="D511" s="741"/>
      <c r="E511" s="741"/>
      <c r="F511" s="741"/>
      <c r="G511" s="741"/>
      <c r="H511" s="741"/>
      <c r="I511" s="741"/>
      <c r="J511" s="741"/>
      <c r="K511" s="334" t="s">
        <v>1355</v>
      </c>
      <c r="L511" s="744">
        <v>32238783421</v>
      </c>
      <c r="M511" s="744"/>
      <c r="N511" s="744"/>
      <c r="O511" s="324">
        <f>+L511+M511-N511</f>
        <v>32238783421</v>
      </c>
      <c r="P511" s="744"/>
      <c r="Q511" s="744">
        <v>32238783421</v>
      </c>
      <c r="R511" s="744"/>
      <c r="S511" s="744"/>
      <c r="T511" s="744">
        <v>32238783421</v>
      </c>
      <c r="U511" s="744">
        <v>17077567858</v>
      </c>
      <c r="V511" s="744"/>
      <c r="W511" s="744"/>
      <c r="X511" s="326"/>
      <c r="Y511" s="326"/>
    </row>
    <row r="512" spans="1:25" ht="22.5" customHeight="1" thickTop="1" thickBot="1" x14ac:dyDescent="0.3">
      <c r="A512" s="740">
        <v>1</v>
      </c>
      <c r="B512" s="740">
        <v>3</v>
      </c>
      <c r="C512" s="741"/>
      <c r="D512" s="741"/>
      <c r="E512" s="741"/>
      <c r="F512" s="741"/>
      <c r="G512" s="741"/>
      <c r="H512" s="741"/>
      <c r="I512" s="741"/>
      <c r="J512" s="741"/>
      <c r="K512" s="336" t="s">
        <v>1356</v>
      </c>
      <c r="L512" s="744">
        <f>+L513+L517</f>
        <v>0</v>
      </c>
      <c r="M512" s="744">
        <f t="shared" ref="M512:V512" si="137">+M513+M517</f>
        <v>190332268</v>
      </c>
      <c r="N512" s="744">
        <f t="shared" si="137"/>
        <v>0</v>
      </c>
      <c r="O512" s="744">
        <f t="shared" si="137"/>
        <v>190332268</v>
      </c>
      <c r="P512" s="744">
        <f t="shared" si="137"/>
        <v>190332268</v>
      </c>
      <c r="Q512" s="744">
        <f t="shared" si="137"/>
        <v>0</v>
      </c>
      <c r="R512" s="744">
        <f t="shared" si="137"/>
        <v>0</v>
      </c>
      <c r="S512" s="744">
        <f t="shared" si="137"/>
        <v>0</v>
      </c>
      <c r="T512" s="744">
        <f t="shared" si="137"/>
        <v>190332268</v>
      </c>
      <c r="U512" s="744">
        <f>+U513+U517</f>
        <v>172664152</v>
      </c>
      <c r="V512" s="744">
        <f t="shared" si="137"/>
        <v>0</v>
      </c>
      <c r="W512" s="744"/>
      <c r="X512" s="326"/>
      <c r="Y512" s="326"/>
    </row>
    <row r="513" spans="1:25" ht="22.5" customHeight="1" thickTop="1" thickBot="1" x14ac:dyDescent="0.3">
      <c r="A513" s="740">
        <v>1</v>
      </c>
      <c r="B513" s="740">
        <v>3</v>
      </c>
      <c r="C513" s="741" t="s">
        <v>845</v>
      </c>
      <c r="D513" s="741"/>
      <c r="E513" s="741"/>
      <c r="F513" s="741"/>
      <c r="G513" s="741"/>
      <c r="H513" s="741"/>
      <c r="I513" s="741"/>
      <c r="J513" s="741"/>
      <c r="K513" s="334" t="s">
        <v>1357</v>
      </c>
      <c r="L513" s="744">
        <f>SUM(L514:L516)</f>
        <v>0</v>
      </c>
      <c r="M513" s="744">
        <f t="shared" ref="M513:V513" si="138">SUM(M514:M516)</f>
        <v>190332268</v>
      </c>
      <c r="N513" s="744">
        <f t="shared" si="138"/>
        <v>0</v>
      </c>
      <c r="O513" s="744">
        <f t="shared" si="138"/>
        <v>190332268</v>
      </c>
      <c r="P513" s="744">
        <f t="shared" si="138"/>
        <v>190332268</v>
      </c>
      <c r="Q513" s="744">
        <f t="shared" si="138"/>
        <v>0</v>
      </c>
      <c r="R513" s="744">
        <f t="shared" si="138"/>
        <v>0</v>
      </c>
      <c r="S513" s="744">
        <f t="shared" si="138"/>
        <v>0</v>
      </c>
      <c r="T513" s="744">
        <f t="shared" si="138"/>
        <v>190332268</v>
      </c>
      <c r="U513" s="744">
        <f t="shared" si="138"/>
        <v>172664152</v>
      </c>
      <c r="V513" s="744">
        <f t="shared" si="138"/>
        <v>0</v>
      </c>
      <c r="W513" s="744"/>
      <c r="X513" s="326"/>
      <c r="Y513" s="326"/>
    </row>
    <row r="514" spans="1:25" ht="22.5" customHeight="1" thickTop="1" thickBot="1" x14ac:dyDescent="0.3">
      <c r="A514" s="740">
        <v>1</v>
      </c>
      <c r="B514" s="740">
        <v>3</v>
      </c>
      <c r="C514" s="741" t="s">
        <v>845</v>
      </c>
      <c r="D514" s="741" t="s">
        <v>761</v>
      </c>
      <c r="E514" s="741"/>
      <c r="F514" s="741"/>
      <c r="G514" s="741"/>
      <c r="H514" s="741"/>
      <c r="I514" s="741"/>
      <c r="J514" s="741"/>
      <c r="K514" s="742" t="s">
        <v>1358</v>
      </c>
      <c r="L514" s="744">
        <v>0</v>
      </c>
      <c r="M514" s="744">
        <f>155177433</f>
        <v>155177433</v>
      </c>
      <c r="N514" s="744"/>
      <c r="O514" s="324">
        <f t="shared" ref="O514:O519" si="139">+L514+M514-N514</f>
        <v>155177433</v>
      </c>
      <c r="P514" s="744">
        <f>O514</f>
        <v>155177433</v>
      </c>
      <c r="Q514" s="744">
        <v>0</v>
      </c>
      <c r="R514" s="744">
        <v>0</v>
      </c>
      <c r="S514" s="744">
        <v>0</v>
      </c>
      <c r="T514" s="744">
        <v>155177433</v>
      </c>
      <c r="U514" s="744">
        <v>155177433</v>
      </c>
      <c r="V514" s="744"/>
      <c r="W514" s="744"/>
      <c r="X514" s="326"/>
      <c r="Y514" s="326"/>
    </row>
    <row r="515" spans="1:25" ht="22.5" customHeight="1" thickTop="1" thickBot="1" x14ac:dyDescent="0.3">
      <c r="A515" s="740">
        <v>1</v>
      </c>
      <c r="B515" s="740">
        <v>3</v>
      </c>
      <c r="C515" s="741" t="s">
        <v>845</v>
      </c>
      <c r="D515" s="741" t="s">
        <v>764</v>
      </c>
      <c r="E515" s="741"/>
      <c r="F515" s="741"/>
      <c r="G515" s="741"/>
      <c r="H515" s="741"/>
      <c r="I515" s="741"/>
      <c r="J515" s="741"/>
      <c r="K515" s="742" t="s">
        <v>1359</v>
      </c>
      <c r="L515" s="744"/>
      <c r="M515" s="744">
        <f>1538235</f>
        <v>1538235</v>
      </c>
      <c r="N515" s="744"/>
      <c r="O515" s="324">
        <f t="shared" si="139"/>
        <v>1538235</v>
      </c>
      <c r="P515" s="744">
        <f t="shared" ref="P515:P516" si="140">O515</f>
        <v>1538235</v>
      </c>
      <c r="Q515" s="744">
        <v>0</v>
      </c>
      <c r="R515" s="744">
        <v>0</v>
      </c>
      <c r="S515" s="744">
        <v>0</v>
      </c>
      <c r="T515" s="744">
        <v>1538235</v>
      </c>
      <c r="U515" s="744">
        <v>1538235</v>
      </c>
      <c r="V515" s="744"/>
      <c r="W515" s="744"/>
      <c r="X515" s="326"/>
      <c r="Y515" s="326"/>
    </row>
    <row r="516" spans="1:25" ht="22.5" customHeight="1" thickTop="1" thickBot="1" x14ac:dyDescent="0.3">
      <c r="A516" s="740">
        <v>1</v>
      </c>
      <c r="B516" s="740">
        <v>3</v>
      </c>
      <c r="C516" s="741" t="s">
        <v>845</v>
      </c>
      <c r="D516" s="741" t="s">
        <v>768</v>
      </c>
      <c r="E516" s="741"/>
      <c r="F516" s="741"/>
      <c r="G516" s="741"/>
      <c r="H516" s="741"/>
      <c r="I516" s="741"/>
      <c r="J516" s="741"/>
      <c r="K516" s="742" t="s">
        <v>1360</v>
      </c>
      <c r="L516" s="744"/>
      <c r="M516" s="744">
        <f>33616600</f>
        <v>33616600</v>
      </c>
      <c r="N516" s="744"/>
      <c r="O516" s="324">
        <f t="shared" si="139"/>
        <v>33616600</v>
      </c>
      <c r="P516" s="744">
        <f t="shared" si="140"/>
        <v>33616600</v>
      </c>
      <c r="Q516" s="744">
        <v>0</v>
      </c>
      <c r="R516" s="744">
        <v>0</v>
      </c>
      <c r="S516" s="744">
        <v>0</v>
      </c>
      <c r="T516" s="744">
        <v>33616600</v>
      </c>
      <c r="U516" s="744">
        <v>15948484</v>
      </c>
      <c r="V516" s="744"/>
      <c r="W516" s="744"/>
      <c r="X516" s="326"/>
      <c r="Y516" s="326"/>
    </row>
    <row r="517" spans="1:25" ht="22.5" customHeight="1" thickTop="1" thickBot="1" x14ac:dyDescent="0.3">
      <c r="A517" s="740">
        <v>1</v>
      </c>
      <c r="B517" s="740">
        <v>3</v>
      </c>
      <c r="C517" s="741" t="s">
        <v>760</v>
      </c>
      <c r="D517" s="741"/>
      <c r="E517" s="741"/>
      <c r="F517" s="741"/>
      <c r="G517" s="741"/>
      <c r="H517" s="741"/>
      <c r="I517" s="741"/>
      <c r="J517" s="741"/>
      <c r="K517" s="334" t="s">
        <v>1361</v>
      </c>
      <c r="L517" s="744">
        <v>0</v>
      </c>
      <c r="M517" s="744">
        <v>0</v>
      </c>
      <c r="N517" s="744"/>
      <c r="O517" s="324">
        <f t="shared" si="139"/>
        <v>0</v>
      </c>
      <c r="P517" s="744">
        <v>0</v>
      </c>
      <c r="Q517" s="744">
        <f>O517</f>
        <v>0</v>
      </c>
      <c r="R517" s="744">
        <v>0</v>
      </c>
      <c r="S517" s="744">
        <v>0</v>
      </c>
      <c r="T517" s="744">
        <v>0</v>
      </c>
      <c r="U517" s="744">
        <v>0</v>
      </c>
      <c r="V517" s="744"/>
      <c r="W517" s="744"/>
      <c r="X517" s="326"/>
      <c r="Y517" s="326"/>
    </row>
    <row r="518" spans="1:25" ht="22.5" customHeight="1" thickTop="1" thickBot="1" x14ac:dyDescent="0.3">
      <c r="A518" s="740">
        <v>1</v>
      </c>
      <c r="B518" s="740">
        <v>4</v>
      </c>
      <c r="C518" s="741"/>
      <c r="D518" s="741"/>
      <c r="E518" s="741"/>
      <c r="F518" s="741"/>
      <c r="G518" s="741"/>
      <c r="H518" s="741"/>
      <c r="I518" s="741"/>
      <c r="J518" s="741"/>
      <c r="K518" s="323" t="s">
        <v>1362</v>
      </c>
      <c r="L518" s="744">
        <v>0</v>
      </c>
      <c r="M518" s="744">
        <v>11048758655</v>
      </c>
      <c r="N518" s="744"/>
      <c r="O518" s="324">
        <f t="shared" si="139"/>
        <v>11048758655</v>
      </c>
      <c r="P518" s="744">
        <v>0</v>
      </c>
      <c r="Q518" s="744">
        <f>O518</f>
        <v>11048758655</v>
      </c>
      <c r="R518" s="744">
        <v>0</v>
      </c>
      <c r="S518" s="744">
        <v>0</v>
      </c>
      <c r="T518" s="744">
        <v>11048758655</v>
      </c>
      <c r="U518" s="744">
        <v>0</v>
      </c>
      <c r="V518" s="744"/>
      <c r="W518" s="744"/>
      <c r="X518" s="326"/>
      <c r="Y518" s="326"/>
    </row>
    <row r="519" spans="1:25" ht="22.5" customHeight="1" thickTop="1" thickBot="1" x14ac:dyDescent="0.3">
      <c r="A519" s="740">
        <v>1</v>
      </c>
      <c r="B519" s="741" t="s">
        <v>1363</v>
      </c>
      <c r="C519" s="741"/>
      <c r="D519" s="741"/>
      <c r="E519" s="741"/>
      <c r="F519" s="741"/>
      <c r="G519" s="741"/>
      <c r="H519" s="741"/>
      <c r="I519" s="741"/>
      <c r="J519" s="741"/>
      <c r="K519" s="334" t="s">
        <v>1364</v>
      </c>
      <c r="L519" s="744">
        <v>472295605</v>
      </c>
      <c r="M519" s="744">
        <v>15221584970.790001</v>
      </c>
      <c r="N519" s="744">
        <f>+N520+N524+N525</f>
        <v>0</v>
      </c>
      <c r="O519" s="324">
        <f t="shared" si="139"/>
        <v>15693880575.790001</v>
      </c>
      <c r="P519" s="744">
        <f t="shared" ref="P519:V519" si="141">+P520+P524+P525</f>
        <v>0</v>
      </c>
      <c r="Q519" s="744">
        <f>O519</f>
        <v>15693880575.790001</v>
      </c>
      <c r="R519" s="744">
        <f t="shared" si="141"/>
        <v>0</v>
      </c>
      <c r="S519" s="744">
        <f t="shared" si="141"/>
        <v>0</v>
      </c>
      <c r="T519" s="744">
        <v>7885529287.6899996</v>
      </c>
      <c r="U519" s="744">
        <v>7885529287.6899996</v>
      </c>
      <c r="V519" s="744">
        <f t="shared" si="141"/>
        <v>0</v>
      </c>
      <c r="W519" s="744"/>
      <c r="X519" s="326"/>
      <c r="Y519" s="326"/>
    </row>
    <row r="520" spans="1:25" ht="22.5" customHeight="1" thickTop="1" thickBot="1" x14ac:dyDescent="0.3">
      <c r="A520" s="740">
        <v>1</v>
      </c>
      <c r="B520" s="741" t="s">
        <v>1363</v>
      </c>
      <c r="C520" s="741" t="s">
        <v>845</v>
      </c>
      <c r="D520" s="741"/>
      <c r="E520" s="741"/>
      <c r="F520" s="741"/>
      <c r="G520" s="741"/>
      <c r="H520" s="741"/>
      <c r="I520" s="741"/>
      <c r="J520" s="741"/>
      <c r="K520" s="337" t="s">
        <v>1365</v>
      </c>
      <c r="L520" s="744">
        <f>SUM(L521:L523)</f>
        <v>0</v>
      </c>
      <c r="M520" s="744">
        <f t="shared" ref="M520:V520" si="142">SUM(M521:M523)</f>
        <v>0</v>
      </c>
      <c r="N520" s="744">
        <f t="shared" si="142"/>
        <v>0</v>
      </c>
      <c r="O520" s="744">
        <f t="shared" si="142"/>
        <v>0</v>
      </c>
      <c r="P520" s="744">
        <f t="shared" si="142"/>
        <v>0</v>
      </c>
      <c r="Q520" s="744">
        <f t="shared" si="142"/>
        <v>0</v>
      </c>
      <c r="R520" s="744">
        <f t="shared" si="142"/>
        <v>0</v>
      </c>
      <c r="S520" s="744">
        <f t="shared" si="142"/>
        <v>0</v>
      </c>
      <c r="T520" s="744">
        <f t="shared" si="142"/>
        <v>0</v>
      </c>
      <c r="U520" s="744">
        <f t="shared" si="142"/>
        <v>0</v>
      </c>
      <c r="V520" s="744">
        <f t="shared" si="142"/>
        <v>0</v>
      </c>
      <c r="W520" s="744"/>
      <c r="X520" s="326"/>
      <c r="Y520" s="326"/>
    </row>
    <row r="521" spans="1:25" ht="22.5" customHeight="1" thickTop="1" thickBot="1" x14ac:dyDescent="0.3">
      <c r="A521" s="740">
        <v>1</v>
      </c>
      <c r="B521" s="741" t="s">
        <v>1363</v>
      </c>
      <c r="C521" s="741" t="s">
        <v>845</v>
      </c>
      <c r="D521" s="741" t="s">
        <v>761</v>
      </c>
      <c r="E521" s="741"/>
      <c r="F521" s="741"/>
      <c r="G521" s="741"/>
      <c r="H521" s="741"/>
      <c r="I521" s="741"/>
      <c r="J521" s="741"/>
      <c r="K521" s="742" t="s">
        <v>1366</v>
      </c>
      <c r="L521" s="744"/>
      <c r="M521" s="744"/>
      <c r="N521" s="744"/>
      <c r="O521" s="324">
        <f>+L521+M521-N521</f>
        <v>0</v>
      </c>
      <c r="P521" s="744"/>
      <c r="Q521" s="744"/>
      <c r="R521" s="744"/>
      <c r="S521" s="744"/>
      <c r="T521" s="744"/>
      <c r="U521" s="744"/>
      <c r="V521" s="744"/>
      <c r="W521" s="744"/>
      <c r="X521" s="326"/>
      <c r="Y521" s="326"/>
    </row>
    <row r="522" spans="1:25" ht="22.5" customHeight="1" thickTop="1" thickBot="1" x14ac:dyDescent="0.3">
      <c r="A522" s="740">
        <v>1</v>
      </c>
      <c r="B522" s="741" t="s">
        <v>1363</v>
      </c>
      <c r="C522" s="741" t="s">
        <v>845</v>
      </c>
      <c r="D522" s="741" t="s">
        <v>764</v>
      </c>
      <c r="E522" s="741"/>
      <c r="F522" s="741"/>
      <c r="G522" s="741"/>
      <c r="H522" s="741"/>
      <c r="I522" s="741"/>
      <c r="J522" s="741"/>
      <c r="K522" s="742" t="s">
        <v>1367</v>
      </c>
      <c r="L522" s="744"/>
      <c r="M522" s="744"/>
      <c r="N522" s="744"/>
      <c r="O522" s="324">
        <f>+L522+M522-N522</f>
        <v>0</v>
      </c>
      <c r="P522" s="744"/>
      <c r="Q522" s="744"/>
      <c r="R522" s="744"/>
      <c r="S522" s="744"/>
      <c r="T522" s="744"/>
      <c r="U522" s="744"/>
      <c r="V522" s="744"/>
      <c r="W522" s="744"/>
      <c r="X522" s="326"/>
      <c r="Y522" s="326"/>
    </row>
    <row r="523" spans="1:25" ht="22.5" customHeight="1" thickTop="1" thickBot="1" x14ac:dyDescent="0.3">
      <c r="A523" s="740">
        <v>1</v>
      </c>
      <c r="B523" s="741" t="s">
        <v>1363</v>
      </c>
      <c r="C523" s="741" t="s">
        <v>845</v>
      </c>
      <c r="D523" s="741" t="s">
        <v>768</v>
      </c>
      <c r="E523" s="741"/>
      <c r="F523" s="741"/>
      <c r="G523" s="741"/>
      <c r="H523" s="741"/>
      <c r="I523" s="741"/>
      <c r="J523" s="741"/>
      <c r="K523" s="742" t="s">
        <v>1368</v>
      </c>
      <c r="L523" s="744"/>
      <c r="M523" s="744"/>
      <c r="N523" s="744"/>
      <c r="O523" s="324">
        <f>+L523+M523-N523</f>
        <v>0</v>
      </c>
      <c r="P523" s="744"/>
      <c r="Q523" s="744"/>
      <c r="R523" s="744"/>
      <c r="S523" s="744"/>
      <c r="T523" s="744"/>
      <c r="U523" s="744"/>
      <c r="V523" s="744"/>
      <c r="W523" s="744"/>
      <c r="X523" s="326"/>
      <c r="Y523" s="326"/>
    </row>
    <row r="524" spans="1:25" ht="22.5" customHeight="1" thickTop="1" thickBot="1" x14ac:dyDescent="0.3">
      <c r="A524" s="740">
        <v>1</v>
      </c>
      <c r="B524" s="741" t="s">
        <v>1363</v>
      </c>
      <c r="C524" s="741" t="s">
        <v>760</v>
      </c>
      <c r="D524" s="741"/>
      <c r="E524" s="741"/>
      <c r="F524" s="741"/>
      <c r="G524" s="741"/>
      <c r="H524" s="741"/>
      <c r="I524" s="741"/>
      <c r="J524" s="741"/>
      <c r="K524" s="337" t="s">
        <v>1369</v>
      </c>
      <c r="L524" s="744"/>
      <c r="M524" s="744"/>
      <c r="N524" s="744"/>
      <c r="O524" s="324">
        <f>+L524+M524-N524</f>
        <v>0</v>
      </c>
      <c r="P524" s="744"/>
      <c r="Q524" s="744"/>
      <c r="R524" s="744"/>
      <c r="S524" s="744"/>
      <c r="T524" s="744"/>
      <c r="U524" s="744"/>
      <c r="V524" s="744"/>
      <c r="W524" s="744"/>
      <c r="X524" s="326"/>
      <c r="Y524" s="326"/>
    </row>
    <row r="525" spans="1:25" ht="22.5" customHeight="1" thickTop="1" thickBot="1" x14ac:dyDescent="0.3">
      <c r="A525" s="740">
        <v>1</v>
      </c>
      <c r="B525" s="741" t="s">
        <v>1363</v>
      </c>
      <c r="C525" s="741" t="s">
        <v>856</v>
      </c>
      <c r="D525" s="741"/>
      <c r="E525" s="741"/>
      <c r="F525" s="741"/>
      <c r="G525" s="741"/>
      <c r="H525" s="741"/>
      <c r="I525" s="741"/>
      <c r="J525" s="741"/>
      <c r="K525" s="337" t="s">
        <v>1370</v>
      </c>
      <c r="L525" s="744"/>
      <c r="M525" s="744"/>
      <c r="N525" s="744"/>
      <c r="O525" s="324">
        <f>+L525+M525-N525</f>
        <v>0</v>
      </c>
      <c r="P525" s="744"/>
      <c r="Q525" s="744"/>
      <c r="R525" s="744"/>
      <c r="S525" s="744"/>
      <c r="T525" s="744"/>
      <c r="U525" s="744"/>
      <c r="V525" s="744"/>
      <c r="W525" s="744"/>
      <c r="X525" s="326"/>
      <c r="Y525" s="326"/>
    </row>
    <row r="526" spans="1:25" ht="22.5" customHeight="1" thickTop="1" x14ac:dyDescent="0.25">
      <c r="A526" s="746"/>
      <c r="B526" s="746"/>
      <c r="C526" s="747"/>
      <c r="D526" s="747"/>
      <c r="E526" s="747"/>
      <c r="F526" s="747"/>
      <c r="G526" s="747"/>
      <c r="H526" s="747"/>
      <c r="I526" s="747"/>
      <c r="J526" s="747"/>
      <c r="K526" s="748"/>
      <c r="L526" s="749"/>
      <c r="M526" s="749"/>
      <c r="N526" s="749"/>
      <c r="O526" s="749"/>
      <c r="P526" s="749"/>
      <c r="Q526" s="749"/>
      <c r="R526" s="749"/>
      <c r="S526" s="749"/>
      <c r="T526" s="749"/>
      <c r="U526" s="749"/>
      <c r="V526" s="750"/>
      <c r="W526" s="746"/>
      <c r="X526" s="338"/>
      <c r="Y526" s="338"/>
    </row>
    <row r="527" spans="1:25" ht="22.5" customHeight="1" x14ac:dyDescent="0.25">
      <c r="A527" s="746"/>
      <c r="B527" s="747"/>
      <c r="C527" s="747"/>
      <c r="D527" s="747"/>
      <c r="E527" s="747"/>
      <c r="F527" s="747"/>
      <c r="G527" s="747"/>
      <c r="H527" s="747"/>
      <c r="I527" s="747"/>
      <c r="J527" s="747"/>
      <c r="K527" s="748"/>
      <c r="L527" s="749"/>
      <c r="M527" s="749"/>
      <c r="N527" s="749"/>
      <c r="O527" s="749"/>
      <c r="P527" s="749"/>
      <c r="Q527" s="749"/>
      <c r="R527" s="749"/>
      <c r="S527" s="749"/>
      <c r="T527" s="749"/>
      <c r="U527" s="749"/>
      <c r="V527" s="750"/>
      <c r="W527" s="746"/>
      <c r="X527" s="338"/>
      <c r="Y527" s="338"/>
    </row>
    <row r="528" spans="1:25" ht="22.5" customHeight="1" x14ac:dyDescent="0.25">
      <c r="A528" s="746"/>
      <c r="B528" s="746"/>
      <c r="C528" s="747"/>
      <c r="D528" s="747"/>
      <c r="E528" s="747"/>
      <c r="F528" s="747"/>
      <c r="G528" s="747"/>
      <c r="H528" s="747"/>
      <c r="I528" s="747"/>
      <c r="J528" s="747"/>
      <c r="K528" s="748"/>
      <c r="L528" s="749"/>
      <c r="M528" s="749"/>
      <c r="N528" s="749"/>
      <c r="O528" s="749"/>
      <c r="P528" s="749"/>
      <c r="Q528" s="749"/>
      <c r="R528" s="749"/>
      <c r="S528" s="749"/>
      <c r="T528" s="749"/>
      <c r="U528" s="749"/>
      <c r="V528" s="750"/>
      <c r="W528" s="746"/>
      <c r="X528" s="338"/>
      <c r="Y528" s="338"/>
    </row>
    <row r="529" spans="1:25" ht="22.5" customHeight="1" x14ac:dyDescent="0.25">
      <c r="A529" s="746"/>
      <c r="B529" s="746"/>
      <c r="C529" s="747"/>
      <c r="D529" s="747"/>
      <c r="E529" s="747"/>
      <c r="F529" s="747"/>
      <c r="G529" s="747"/>
      <c r="H529" s="747"/>
      <c r="I529" s="747"/>
      <c r="J529" s="747"/>
      <c r="K529" s="748"/>
      <c r="L529" s="749"/>
      <c r="M529" s="749"/>
      <c r="N529" s="749"/>
      <c r="O529" s="749"/>
      <c r="P529" s="749"/>
      <c r="Q529" s="749"/>
      <c r="R529" s="749"/>
      <c r="S529" s="749"/>
      <c r="T529" s="749"/>
      <c r="U529" s="749"/>
      <c r="V529" s="750"/>
      <c r="W529" s="746"/>
      <c r="X529" s="338"/>
      <c r="Y529" s="338"/>
    </row>
    <row r="530" spans="1:25" ht="22.5" customHeight="1" x14ac:dyDescent="0.25">
      <c r="A530" s="746"/>
      <c r="B530" s="747"/>
      <c r="C530" s="747"/>
      <c r="D530" s="747"/>
      <c r="E530" s="747"/>
      <c r="F530" s="747"/>
      <c r="G530" s="747"/>
      <c r="H530" s="747"/>
      <c r="I530" s="747"/>
      <c r="J530" s="747"/>
      <c r="K530" s="748"/>
      <c r="L530" s="749"/>
      <c r="M530" s="749"/>
      <c r="N530" s="749"/>
      <c r="O530" s="749"/>
      <c r="P530" s="749"/>
      <c r="Q530" s="749"/>
      <c r="R530" s="749"/>
      <c r="S530" s="749"/>
      <c r="T530" s="749"/>
      <c r="U530" s="749"/>
      <c r="V530" s="750"/>
      <c r="W530" s="746"/>
      <c r="X530" s="338"/>
      <c r="Y530" s="338"/>
    </row>
    <row r="531" spans="1:25" ht="22.5" customHeight="1" x14ac:dyDescent="0.25">
      <c r="A531" s="746"/>
      <c r="B531" s="746"/>
      <c r="C531" s="747"/>
      <c r="D531" s="747"/>
      <c r="E531" s="747"/>
      <c r="F531" s="747"/>
      <c r="G531" s="747"/>
      <c r="H531" s="747"/>
      <c r="I531" s="747"/>
      <c r="J531" s="747"/>
      <c r="K531" s="748"/>
      <c r="L531" s="749"/>
      <c r="M531" s="749"/>
      <c r="N531" s="749"/>
      <c r="O531" s="749"/>
      <c r="P531" s="749"/>
      <c r="Q531" s="749"/>
      <c r="R531" s="749"/>
      <c r="S531" s="749"/>
      <c r="T531" s="749"/>
      <c r="U531" s="749"/>
      <c r="V531" s="750"/>
      <c r="W531" s="746"/>
      <c r="X531" s="338"/>
      <c r="Y531" s="338"/>
    </row>
    <row r="532" spans="1:25" ht="22.5" customHeight="1" x14ac:dyDescent="0.25">
      <c r="A532" s="746"/>
      <c r="B532" s="747"/>
      <c r="C532" s="747"/>
      <c r="D532" s="747"/>
      <c r="E532" s="747"/>
      <c r="F532" s="747"/>
      <c r="G532" s="747"/>
      <c r="H532" s="747"/>
      <c r="I532" s="747"/>
      <c r="J532" s="747"/>
      <c r="K532" s="748"/>
      <c r="L532" s="749"/>
      <c r="M532" s="749"/>
      <c r="N532" s="749"/>
      <c r="O532" s="749"/>
      <c r="P532" s="749"/>
      <c r="Q532" s="749"/>
      <c r="R532" s="749"/>
      <c r="S532" s="749"/>
      <c r="T532" s="749"/>
      <c r="U532" s="749"/>
      <c r="V532" s="750"/>
      <c r="W532" s="746"/>
      <c r="X532" s="338"/>
      <c r="Y532" s="338"/>
    </row>
    <row r="533" spans="1:25" ht="22.5" customHeight="1" x14ac:dyDescent="0.25">
      <c r="A533" s="746"/>
      <c r="B533" s="746"/>
      <c r="C533" s="747"/>
      <c r="D533" s="747"/>
      <c r="E533" s="747"/>
      <c r="F533" s="747"/>
      <c r="G533" s="747"/>
      <c r="H533" s="747"/>
      <c r="I533" s="747"/>
      <c r="J533" s="747"/>
      <c r="K533" s="748"/>
      <c r="L533" s="749"/>
      <c r="M533" s="749"/>
      <c r="N533" s="749"/>
      <c r="O533" s="749"/>
      <c r="P533" s="749"/>
      <c r="Q533" s="749"/>
      <c r="R533" s="749"/>
      <c r="S533" s="749"/>
      <c r="T533" s="749"/>
      <c r="U533" s="749"/>
      <c r="V533" s="750"/>
      <c r="W533" s="746"/>
      <c r="X533" s="338"/>
      <c r="Y533" s="338"/>
    </row>
    <row r="534" spans="1:25" ht="22.5" customHeight="1" x14ac:dyDescent="0.25">
      <c r="A534" s="746"/>
      <c r="B534" s="747"/>
      <c r="C534" s="747"/>
      <c r="D534" s="747"/>
      <c r="E534" s="747"/>
      <c r="F534" s="747"/>
      <c r="G534" s="747"/>
      <c r="H534" s="747"/>
      <c r="I534" s="747"/>
      <c r="J534" s="747"/>
      <c r="K534" s="748"/>
      <c r="L534" s="749"/>
      <c r="M534" s="749"/>
      <c r="N534" s="749"/>
      <c r="O534" s="749"/>
      <c r="P534" s="749"/>
      <c r="Q534" s="749"/>
      <c r="R534" s="749"/>
      <c r="S534" s="749"/>
      <c r="T534" s="749"/>
      <c r="U534" s="749"/>
      <c r="V534" s="750"/>
      <c r="W534" s="746"/>
      <c r="X534" s="338"/>
      <c r="Y534" s="338"/>
    </row>
    <row r="535" spans="1:25" ht="22.5" customHeight="1" x14ac:dyDescent="0.25">
      <c r="A535" s="746"/>
      <c r="B535" s="746"/>
      <c r="C535" s="747"/>
      <c r="D535" s="747"/>
      <c r="E535" s="747"/>
      <c r="F535" s="747"/>
      <c r="G535" s="747"/>
      <c r="H535" s="747"/>
      <c r="I535" s="747"/>
      <c r="J535" s="747"/>
      <c r="K535" s="748"/>
      <c r="L535" s="749"/>
      <c r="M535" s="749"/>
      <c r="N535" s="749"/>
      <c r="O535" s="749"/>
      <c r="P535" s="749"/>
      <c r="Q535" s="749"/>
      <c r="R535" s="749"/>
      <c r="S535" s="749"/>
      <c r="T535" s="749"/>
      <c r="U535" s="749"/>
      <c r="V535" s="750"/>
      <c r="W535" s="746"/>
      <c r="X535" s="338"/>
      <c r="Y535" s="338"/>
    </row>
    <row r="536" spans="1:25" ht="22.5" customHeight="1" x14ac:dyDescent="0.25">
      <c r="A536" s="746"/>
      <c r="B536" s="747"/>
      <c r="C536" s="747"/>
      <c r="D536" s="747"/>
      <c r="E536" s="747"/>
      <c r="F536" s="747"/>
      <c r="G536" s="747"/>
      <c r="H536" s="747"/>
      <c r="I536" s="747"/>
      <c r="J536" s="747"/>
      <c r="K536" s="748"/>
      <c r="L536" s="749"/>
      <c r="M536" s="749"/>
      <c r="N536" s="749"/>
      <c r="O536" s="749"/>
      <c r="P536" s="749"/>
      <c r="Q536" s="749"/>
      <c r="R536" s="749"/>
      <c r="S536" s="749"/>
      <c r="T536" s="749"/>
      <c r="U536" s="749"/>
      <c r="V536" s="750"/>
      <c r="W536" s="746"/>
      <c r="X536" s="338"/>
      <c r="Y536" s="338"/>
    </row>
    <row r="537" spans="1:25" ht="22.5" customHeight="1" x14ac:dyDescent="0.25">
      <c r="A537" s="746"/>
      <c r="B537" s="746"/>
      <c r="C537" s="747"/>
      <c r="D537" s="747"/>
      <c r="E537" s="747"/>
      <c r="F537" s="747"/>
      <c r="G537" s="747"/>
      <c r="H537" s="747"/>
      <c r="I537" s="747"/>
      <c r="J537" s="747"/>
      <c r="K537" s="748"/>
      <c r="L537" s="749"/>
      <c r="M537" s="749"/>
      <c r="N537" s="749"/>
      <c r="O537" s="749"/>
      <c r="P537" s="749"/>
      <c r="Q537" s="749"/>
      <c r="R537" s="749"/>
      <c r="S537" s="749"/>
      <c r="T537" s="749"/>
      <c r="U537" s="749"/>
      <c r="V537" s="750"/>
      <c r="W537" s="746"/>
      <c r="X537" s="338"/>
      <c r="Y537" s="338"/>
    </row>
    <row r="538" spans="1:25" ht="22.5" customHeight="1" x14ac:dyDescent="0.25">
      <c r="A538" s="746"/>
      <c r="B538" s="747"/>
      <c r="C538" s="747"/>
      <c r="D538" s="747"/>
      <c r="E538" s="747"/>
      <c r="F538" s="747"/>
      <c r="G538" s="747"/>
      <c r="H538" s="747"/>
      <c r="I538" s="747"/>
      <c r="J538" s="747"/>
      <c r="K538" s="748"/>
      <c r="L538" s="749"/>
      <c r="M538" s="749"/>
      <c r="N538" s="749"/>
      <c r="O538" s="749"/>
      <c r="P538" s="749"/>
      <c r="Q538" s="749"/>
      <c r="R538" s="749"/>
      <c r="S538" s="749"/>
      <c r="T538" s="749"/>
      <c r="U538" s="749"/>
      <c r="V538" s="750"/>
      <c r="W538" s="746"/>
      <c r="X538" s="338"/>
      <c r="Y538" s="338"/>
    </row>
    <row r="539" spans="1:25" ht="22.5" customHeight="1" x14ac:dyDescent="0.25">
      <c r="A539" s="746"/>
      <c r="B539" s="746"/>
      <c r="C539" s="747"/>
      <c r="D539" s="747"/>
      <c r="E539" s="747"/>
      <c r="F539" s="747"/>
      <c r="G539" s="747"/>
      <c r="H539" s="747"/>
      <c r="I539" s="747"/>
      <c r="J539" s="747"/>
      <c r="K539" s="748"/>
      <c r="L539" s="749"/>
      <c r="M539" s="749"/>
      <c r="N539" s="749"/>
      <c r="O539" s="749"/>
      <c r="P539" s="749"/>
      <c r="Q539" s="749"/>
      <c r="R539" s="749"/>
      <c r="S539" s="749"/>
      <c r="T539" s="749"/>
      <c r="U539" s="749"/>
      <c r="V539" s="750"/>
      <c r="W539" s="746"/>
      <c r="X539" s="338"/>
      <c r="Y539" s="338"/>
    </row>
    <row r="540" spans="1:25" ht="22.5" customHeight="1" x14ac:dyDescent="0.25">
      <c r="A540" s="746"/>
      <c r="B540" s="747"/>
      <c r="C540" s="747"/>
      <c r="D540" s="747"/>
      <c r="E540" s="747"/>
      <c r="F540" s="747"/>
      <c r="G540" s="747"/>
      <c r="H540" s="747"/>
      <c r="I540" s="747"/>
      <c r="J540" s="747"/>
      <c r="K540" s="748"/>
      <c r="L540" s="749"/>
      <c r="M540" s="749"/>
      <c r="N540" s="749"/>
      <c r="O540" s="749"/>
      <c r="P540" s="749"/>
      <c r="Q540" s="749"/>
      <c r="R540" s="749"/>
      <c r="S540" s="749"/>
      <c r="T540" s="749"/>
      <c r="U540" s="749"/>
      <c r="V540" s="750"/>
      <c r="W540" s="746"/>
      <c r="X540" s="338"/>
      <c r="Y540" s="338"/>
    </row>
    <row r="541" spans="1:25" s="327" customFormat="1" ht="22.5" customHeight="1" x14ac:dyDescent="0.25">
      <c r="A541" s="746"/>
      <c r="B541" s="747"/>
      <c r="C541" s="747"/>
      <c r="D541" s="747"/>
      <c r="E541" s="747"/>
      <c r="F541" s="747"/>
      <c r="G541" s="747"/>
      <c r="H541" s="339"/>
      <c r="I541" s="339"/>
      <c r="J541" s="339"/>
      <c r="K541" s="340"/>
      <c r="L541" s="341"/>
      <c r="M541" s="341"/>
      <c r="N541" s="341"/>
      <c r="O541" s="341"/>
      <c r="P541" s="341"/>
      <c r="Q541" s="341"/>
      <c r="R541" s="341"/>
      <c r="S541" s="341"/>
      <c r="T541" s="341"/>
      <c r="U541" s="341"/>
      <c r="V541" s="342"/>
      <c r="W541" s="343"/>
      <c r="X541" s="338"/>
      <c r="Y541" s="338"/>
    </row>
    <row r="542" spans="1:25" s="327" customFormat="1" ht="22.5" customHeight="1" x14ac:dyDescent="0.25">
      <c r="A542" s="746"/>
      <c r="B542" s="747"/>
      <c r="C542" s="747"/>
      <c r="D542" s="747"/>
      <c r="E542" s="747"/>
      <c r="F542" s="747"/>
      <c r="G542" s="747"/>
      <c r="H542" s="339"/>
      <c r="I542" s="339"/>
      <c r="J542" s="339"/>
      <c r="K542" s="340"/>
      <c r="L542" s="341"/>
      <c r="M542" s="341"/>
      <c r="N542" s="341"/>
      <c r="O542" s="341"/>
      <c r="P542" s="341"/>
      <c r="Q542" s="341"/>
      <c r="R542" s="341"/>
      <c r="S542" s="341"/>
      <c r="T542" s="341"/>
      <c r="U542" s="341"/>
      <c r="V542" s="342"/>
      <c r="W542" s="343"/>
      <c r="X542" s="338"/>
      <c r="Y542" s="338"/>
    </row>
    <row r="543" spans="1:25" ht="22.5" customHeight="1" x14ac:dyDescent="0.25">
      <c r="A543" s="746"/>
      <c r="B543" s="747"/>
      <c r="C543" s="747"/>
      <c r="D543" s="747"/>
      <c r="E543" s="747"/>
      <c r="F543" s="747"/>
      <c r="G543" s="747"/>
      <c r="H543" s="747"/>
      <c r="I543" s="747"/>
      <c r="J543" s="747"/>
      <c r="K543" s="748"/>
      <c r="L543" s="749"/>
      <c r="M543" s="749"/>
      <c r="N543" s="749"/>
      <c r="O543" s="749"/>
      <c r="P543" s="749"/>
      <c r="Q543" s="749"/>
      <c r="R543" s="749"/>
      <c r="S543" s="749"/>
      <c r="T543" s="749"/>
      <c r="U543" s="749"/>
      <c r="V543" s="750"/>
      <c r="W543" s="746"/>
      <c r="X543" s="338"/>
      <c r="Y543" s="338"/>
    </row>
    <row r="544" spans="1:25" ht="22.5" customHeight="1" x14ac:dyDescent="0.25">
      <c r="A544" s="746"/>
      <c r="B544" s="747"/>
      <c r="C544" s="747"/>
      <c r="D544" s="747"/>
      <c r="E544" s="747"/>
      <c r="F544" s="747"/>
      <c r="G544" s="747"/>
      <c r="H544" s="747"/>
      <c r="I544" s="747"/>
      <c r="J544" s="747"/>
      <c r="K544" s="748"/>
      <c r="L544" s="749"/>
      <c r="M544" s="749"/>
      <c r="N544" s="749"/>
      <c r="O544" s="749"/>
      <c r="P544" s="749"/>
      <c r="Q544" s="749"/>
      <c r="R544" s="749"/>
      <c r="S544" s="749"/>
      <c r="T544" s="749"/>
      <c r="U544" s="749"/>
      <c r="V544" s="750"/>
      <c r="W544" s="746"/>
      <c r="X544" s="338"/>
      <c r="Y544" s="338"/>
    </row>
    <row r="545" spans="1:25" ht="22.5" customHeight="1" thickBot="1" x14ac:dyDescent="0.3">
      <c r="A545" s="746"/>
      <c r="B545" s="747"/>
      <c r="C545" s="747"/>
      <c r="D545" s="747"/>
      <c r="E545" s="747"/>
      <c r="F545" s="747"/>
      <c r="G545" s="747"/>
      <c r="H545" s="747"/>
      <c r="I545" s="747"/>
      <c r="J545" s="747"/>
      <c r="K545" s="748"/>
      <c r="L545" s="749"/>
      <c r="M545" s="892"/>
      <c r="N545" s="893"/>
      <c r="O545" s="749"/>
      <c r="P545" s="749"/>
      <c r="Q545" s="749"/>
      <c r="R545" s="749"/>
      <c r="S545" s="749"/>
      <c r="T545" s="749"/>
      <c r="U545" s="749"/>
      <c r="V545" s="750"/>
      <c r="W545" s="746"/>
      <c r="X545" s="338"/>
      <c r="Y545" s="338"/>
    </row>
    <row r="546" spans="1:25" ht="22.5" customHeight="1" thickTop="1" thickBot="1" x14ac:dyDescent="0.3">
      <c r="A546" s="746"/>
      <c r="B546" s="747"/>
      <c r="C546" s="747"/>
      <c r="D546" s="747"/>
      <c r="E546" s="747"/>
      <c r="F546" s="747"/>
      <c r="G546" s="747"/>
      <c r="H546" s="747"/>
      <c r="I546" s="747"/>
      <c r="J546" s="747"/>
      <c r="K546" s="748"/>
      <c r="L546" s="749"/>
      <c r="M546" s="892"/>
      <c r="N546" s="893"/>
      <c r="O546" s="744"/>
      <c r="P546" s="749"/>
      <c r="Q546" s="749"/>
      <c r="R546" s="749"/>
      <c r="S546" s="749"/>
      <c r="T546" s="749"/>
      <c r="U546" s="749"/>
      <c r="V546" s="750"/>
      <c r="W546" s="746"/>
      <c r="X546" s="338"/>
      <c r="Y546" s="338"/>
    </row>
    <row r="547" spans="1:25" ht="22.5" customHeight="1" thickTop="1" x14ac:dyDescent="0.25">
      <c r="A547" s="746"/>
      <c r="B547" s="747"/>
      <c r="C547" s="747"/>
      <c r="D547" s="747"/>
      <c r="E547" s="747"/>
      <c r="F547" s="747"/>
      <c r="G547" s="747"/>
      <c r="H547" s="747"/>
      <c r="I547" s="747"/>
      <c r="J547" s="747"/>
      <c r="K547" s="748"/>
      <c r="L547" s="749"/>
      <c r="M547" s="749"/>
      <c r="N547" s="749"/>
      <c r="O547" s="749"/>
      <c r="P547" s="749"/>
      <c r="Q547" s="749"/>
      <c r="R547" s="749"/>
      <c r="S547" s="749"/>
      <c r="T547" s="749"/>
      <c r="U547" s="749"/>
      <c r="V547" s="750"/>
      <c r="W547" s="746"/>
      <c r="X547" s="338"/>
      <c r="Y547" s="338"/>
    </row>
    <row r="548" spans="1:25" ht="22.5" customHeight="1" x14ac:dyDescent="0.25">
      <c r="A548" s="746"/>
      <c r="B548" s="747"/>
      <c r="C548" s="747"/>
      <c r="D548" s="747"/>
      <c r="E548" s="747"/>
      <c r="F548" s="747"/>
      <c r="G548" s="747"/>
      <c r="H548" s="747"/>
      <c r="I548" s="747"/>
      <c r="J548" s="747"/>
      <c r="K548" s="748"/>
      <c r="L548" s="749"/>
      <c r="M548" s="749"/>
      <c r="N548" s="773"/>
      <c r="O548" s="749"/>
      <c r="P548" s="749"/>
      <c r="Q548" s="749"/>
      <c r="R548" s="749"/>
      <c r="S548" s="749"/>
      <c r="T548" s="749"/>
      <c r="U548" s="749"/>
      <c r="V548" s="750"/>
      <c r="W548" s="746"/>
      <c r="X548" s="338"/>
      <c r="Y548" s="338"/>
    </row>
    <row r="549" spans="1:25" ht="22.5" customHeight="1" x14ac:dyDescent="0.25">
      <c r="A549" s="746"/>
      <c r="B549" s="747"/>
      <c r="C549" s="747"/>
      <c r="D549" s="747"/>
      <c r="E549" s="747"/>
      <c r="F549" s="747"/>
      <c r="G549" s="747"/>
      <c r="H549" s="747"/>
      <c r="I549" s="747"/>
      <c r="J549" s="747"/>
      <c r="K549" s="748"/>
      <c r="L549" s="749"/>
      <c r="M549" s="749"/>
      <c r="N549" s="749"/>
      <c r="O549" s="749"/>
      <c r="P549" s="749"/>
      <c r="Q549" s="749"/>
      <c r="R549" s="749"/>
      <c r="S549" s="749"/>
      <c r="T549" s="749"/>
      <c r="U549" s="749"/>
      <c r="V549" s="750"/>
      <c r="W549" s="746"/>
      <c r="X549" s="338"/>
      <c r="Y549" s="338"/>
    </row>
    <row r="550" spans="1:25" ht="22.5" customHeight="1" x14ac:dyDescent="0.25">
      <c r="A550" s="746"/>
      <c r="B550" s="747"/>
      <c r="C550" s="747"/>
      <c r="D550" s="747"/>
      <c r="E550" s="747"/>
      <c r="F550" s="747"/>
      <c r="G550" s="747"/>
      <c r="H550" s="747"/>
      <c r="I550" s="747"/>
      <c r="J550" s="747"/>
      <c r="K550" s="748"/>
      <c r="L550" s="749"/>
      <c r="M550" s="749"/>
      <c r="N550" s="749"/>
      <c r="O550" s="749"/>
      <c r="P550" s="749"/>
      <c r="Q550" s="749"/>
      <c r="R550" s="749"/>
      <c r="S550" s="749"/>
      <c r="T550" s="749"/>
      <c r="U550" s="749"/>
      <c r="V550" s="750"/>
      <c r="W550" s="746"/>
      <c r="X550" s="338"/>
      <c r="Y550" s="338"/>
    </row>
    <row r="551" spans="1:25" ht="22.5" customHeight="1" x14ac:dyDescent="0.25">
      <c r="A551" s="746"/>
      <c r="B551" s="747"/>
      <c r="C551" s="747"/>
      <c r="D551" s="747"/>
      <c r="E551" s="747"/>
      <c r="F551" s="747"/>
      <c r="G551" s="747"/>
      <c r="H551" s="747"/>
      <c r="I551" s="747"/>
      <c r="J551" s="747"/>
      <c r="K551" s="748"/>
      <c r="L551" s="749"/>
      <c r="M551" s="749"/>
      <c r="N551" s="749"/>
      <c r="O551" s="749"/>
      <c r="P551" s="749"/>
      <c r="Q551" s="749"/>
      <c r="R551" s="749"/>
      <c r="S551" s="749"/>
      <c r="T551" s="749"/>
      <c r="U551" s="749"/>
      <c r="V551" s="750"/>
      <c r="W551" s="746"/>
      <c r="X551" s="338"/>
      <c r="Y551" s="338"/>
    </row>
    <row r="552" spans="1:25" ht="22.5" customHeight="1" x14ac:dyDescent="0.25">
      <c r="A552" s="746"/>
      <c r="B552" s="747"/>
      <c r="C552" s="747"/>
      <c r="D552" s="747"/>
      <c r="E552" s="747"/>
      <c r="F552" s="747"/>
      <c r="G552" s="747"/>
      <c r="H552" s="747"/>
      <c r="I552" s="747"/>
      <c r="J552" s="747"/>
      <c r="K552" s="748"/>
      <c r="L552" s="749"/>
      <c r="M552" s="749"/>
      <c r="N552" s="749"/>
      <c r="O552" s="749"/>
      <c r="P552" s="749"/>
      <c r="Q552" s="749"/>
      <c r="R552" s="749"/>
      <c r="S552" s="749"/>
      <c r="T552" s="749"/>
      <c r="U552" s="749"/>
      <c r="V552" s="750"/>
      <c r="W552" s="746"/>
      <c r="X552" s="338"/>
      <c r="Y552" s="338"/>
    </row>
    <row r="553" spans="1:25" ht="22.5" customHeight="1" x14ac:dyDescent="0.25">
      <c r="A553" s="746"/>
      <c r="B553" s="747"/>
      <c r="C553" s="747"/>
      <c r="D553" s="747"/>
      <c r="E553" s="747"/>
      <c r="F553" s="747"/>
      <c r="G553" s="747"/>
      <c r="H553" s="747"/>
      <c r="I553" s="747"/>
      <c r="J553" s="747"/>
      <c r="K553" s="748"/>
      <c r="L553" s="749"/>
      <c r="M553" s="749"/>
      <c r="N553" s="749"/>
      <c r="O553" s="749"/>
      <c r="P553" s="749"/>
      <c r="Q553" s="749"/>
      <c r="R553" s="749"/>
      <c r="S553" s="749"/>
      <c r="T553" s="749"/>
      <c r="U553" s="749"/>
      <c r="V553" s="750"/>
      <c r="W553" s="746"/>
      <c r="X553" s="338"/>
      <c r="Y553" s="338"/>
    </row>
    <row r="554" spans="1:25" ht="22.5" customHeight="1" x14ac:dyDescent="0.25">
      <c r="A554" s="746"/>
      <c r="B554" s="747"/>
      <c r="C554" s="747"/>
      <c r="D554" s="747"/>
      <c r="E554" s="747"/>
      <c r="F554" s="747"/>
      <c r="G554" s="747"/>
      <c r="H554" s="747"/>
      <c r="I554" s="747"/>
      <c r="J554" s="747"/>
      <c r="K554" s="748"/>
      <c r="L554" s="749"/>
      <c r="M554" s="749"/>
      <c r="N554" s="749"/>
      <c r="O554" s="749"/>
      <c r="P554" s="749"/>
      <c r="Q554" s="749"/>
      <c r="R554" s="749"/>
      <c r="S554" s="749"/>
      <c r="T554" s="749"/>
      <c r="U554" s="749"/>
      <c r="V554" s="750"/>
      <c r="W554" s="746"/>
      <c r="X554" s="338"/>
      <c r="Y554" s="338"/>
    </row>
    <row r="555" spans="1:25" ht="22.5" customHeight="1" x14ac:dyDescent="0.25">
      <c r="A555" s="746"/>
      <c r="B555" s="747"/>
      <c r="C555" s="747"/>
      <c r="D555" s="747"/>
      <c r="E555" s="747"/>
      <c r="F555" s="747"/>
      <c r="G555" s="747"/>
      <c r="H555" s="747"/>
      <c r="I555" s="747"/>
      <c r="J555" s="747"/>
      <c r="K555" s="748"/>
      <c r="L555" s="749"/>
      <c r="M555" s="749"/>
      <c r="N555" s="749"/>
      <c r="O555" s="749"/>
      <c r="P555" s="749"/>
      <c r="Q555" s="749"/>
      <c r="R555" s="749"/>
      <c r="S555" s="749"/>
      <c r="T555" s="749"/>
      <c r="U555" s="749"/>
      <c r="V555" s="750"/>
      <c r="W555" s="746"/>
      <c r="X555" s="338"/>
      <c r="Y555" s="338"/>
    </row>
    <row r="556" spans="1:25" ht="22.5" customHeight="1" x14ac:dyDescent="0.25">
      <c r="A556" s="746"/>
      <c r="B556" s="747"/>
      <c r="C556" s="747"/>
      <c r="D556" s="747"/>
      <c r="E556" s="747"/>
      <c r="F556" s="747"/>
      <c r="G556" s="747"/>
      <c r="H556" s="747"/>
      <c r="I556" s="747"/>
      <c r="J556" s="747"/>
      <c r="K556" s="748"/>
      <c r="L556" s="749"/>
      <c r="M556" s="749"/>
      <c r="N556" s="749"/>
      <c r="O556" s="749"/>
      <c r="P556" s="749"/>
      <c r="Q556" s="749"/>
      <c r="R556" s="749"/>
      <c r="S556" s="749"/>
      <c r="T556" s="749"/>
      <c r="U556" s="749"/>
      <c r="V556" s="750"/>
      <c r="W556" s="746"/>
      <c r="X556" s="338"/>
      <c r="Y556" s="338"/>
    </row>
    <row r="557" spans="1:25" ht="22.5" customHeight="1" x14ac:dyDescent="0.25">
      <c r="A557" s="746"/>
      <c r="B557" s="747"/>
      <c r="C557" s="747"/>
      <c r="D557" s="747"/>
      <c r="E557" s="747"/>
      <c r="F557" s="747"/>
      <c r="G557" s="747"/>
      <c r="H557" s="747"/>
      <c r="I557" s="747"/>
      <c r="J557" s="747"/>
      <c r="K557" s="748"/>
      <c r="L557" s="749"/>
      <c r="M557" s="749"/>
      <c r="N557" s="749"/>
      <c r="O557" s="749"/>
      <c r="P557" s="749"/>
      <c r="Q557" s="749"/>
      <c r="R557" s="749"/>
      <c r="S557" s="749"/>
      <c r="T557" s="749"/>
      <c r="U557" s="749"/>
      <c r="V557" s="750"/>
      <c r="W557" s="746"/>
      <c r="X557" s="338"/>
      <c r="Y557" s="338"/>
    </row>
    <row r="558" spans="1:25" ht="22.5" customHeight="1" x14ac:dyDescent="0.25">
      <c r="A558" s="746"/>
      <c r="B558" s="747"/>
      <c r="C558" s="747"/>
      <c r="D558" s="747"/>
      <c r="E558" s="747"/>
      <c r="F558" s="747"/>
      <c r="G558" s="747"/>
      <c r="H558" s="747"/>
      <c r="I558" s="747"/>
      <c r="J558" s="747"/>
      <c r="K558" s="748"/>
      <c r="L558" s="749"/>
      <c r="M558" s="749"/>
      <c r="N558" s="749"/>
      <c r="O558" s="749"/>
      <c r="P558" s="749"/>
      <c r="Q558" s="749"/>
      <c r="R558" s="749"/>
      <c r="S558" s="749"/>
      <c r="T558" s="749"/>
      <c r="U558" s="749"/>
      <c r="V558" s="750"/>
      <c r="W558" s="746"/>
      <c r="X558" s="338"/>
      <c r="Y558" s="338"/>
    </row>
    <row r="559" spans="1:25" ht="22.5" customHeight="1" x14ac:dyDescent="0.25">
      <c r="A559" s="746"/>
      <c r="B559" s="747"/>
      <c r="C559" s="747"/>
      <c r="D559" s="747"/>
      <c r="E559" s="747"/>
      <c r="F559" s="747"/>
      <c r="G559" s="747"/>
      <c r="H559" s="747"/>
      <c r="I559" s="747"/>
      <c r="J559" s="747"/>
      <c r="K559" s="748"/>
      <c r="L559" s="749"/>
      <c r="M559" s="749"/>
      <c r="N559" s="749"/>
      <c r="O559" s="749"/>
      <c r="P559" s="749"/>
      <c r="Q559" s="749"/>
      <c r="R559" s="749"/>
      <c r="S559" s="749"/>
      <c r="T559" s="749"/>
      <c r="U559" s="749"/>
      <c r="V559" s="750"/>
      <c r="W559" s="746"/>
      <c r="X559" s="338"/>
      <c r="Y559" s="338"/>
    </row>
    <row r="560" spans="1:25" ht="22.5" customHeight="1" x14ac:dyDescent="0.25">
      <c r="A560" s="746"/>
      <c r="B560" s="747"/>
      <c r="C560" s="747"/>
      <c r="D560" s="747"/>
      <c r="E560" s="747"/>
      <c r="F560" s="747"/>
      <c r="G560" s="747"/>
      <c r="H560" s="747"/>
      <c r="I560" s="747"/>
      <c r="J560" s="747"/>
      <c r="K560" s="748"/>
      <c r="L560" s="749"/>
      <c r="M560" s="749"/>
      <c r="N560" s="749"/>
      <c r="O560" s="749"/>
      <c r="P560" s="749"/>
      <c r="Q560" s="749"/>
      <c r="R560" s="749"/>
      <c r="S560" s="749"/>
      <c r="T560" s="749"/>
      <c r="U560" s="749"/>
      <c r="V560" s="750"/>
      <c r="W560" s="746"/>
      <c r="X560" s="338"/>
      <c r="Y560" s="338"/>
    </row>
    <row r="561" spans="1:25" ht="22.5" customHeight="1" x14ac:dyDescent="0.25">
      <c r="A561" s="746"/>
      <c r="B561" s="747"/>
      <c r="C561" s="747"/>
      <c r="D561" s="747"/>
      <c r="E561" s="747"/>
      <c r="F561" s="747"/>
      <c r="G561" s="747"/>
      <c r="H561" s="747"/>
      <c r="I561" s="747"/>
      <c r="J561" s="747"/>
      <c r="K561" s="748"/>
      <c r="L561" s="749"/>
      <c r="M561" s="749"/>
      <c r="N561" s="749"/>
      <c r="O561" s="749"/>
      <c r="P561" s="749"/>
      <c r="Q561" s="749"/>
      <c r="R561" s="749"/>
      <c r="S561" s="749"/>
      <c r="T561" s="749"/>
      <c r="U561" s="749"/>
      <c r="V561" s="750"/>
      <c r="W561" s="746"/>
      <c r="X561" s="338"/>
      <c r="Y561" s="338"/>
    </row>
    <row r="562" spans="1:25" ht="22.5" customHeight="1" x14ac:dyDescent="0.25">
      <c r="A562" s="746"/>
      <c r="B562" s="747"/>
      <c r="C562" s="747"/>
      <c r="D562" s="747"/>
      <c r="E562" s="747"/>
      <c r="F562" s="747"/>
      <c r="G562" s="747"/>
      <c r="H562" s="747"/>
      <c r="I562" s="747"/>
      <c r="J562" s="747"/>
      <c r="K562" s="748"/>
      <c r="L562" s="749"/>
      <c r="M562" s="749"/>
      <c r="N562" s="749"/>
      <c r="O562" s="749"/>
      <c r="P562" s="749"/>
      <c r="Q562" s="749"/>
      <c r="R562" s="749"/>
      <c r="S562" s="749"/>
      <c r="T562" s="749"/>
      <c r="U562" s="749"/>
      <c r="V562" s="750"/>
      <c r="W562" s="746"/>
      <c r="X562" s="338"/>
      <c r="Y562" s="338"/>
    </row>
    <row r="563" spans="1:25" ht="22.5" customHeight="1" x14ac:dyDescent="0.25">
      <c r="A563" s="746"/>
      <c r="B563" s="747"/>
      <c r="C563" s="747"/>
      <c r="D563" s="747"/>
      <c r="E563" s="747"/>
      <c r="F563" s="747"/>
      <c r="G563" s="747"/>
      <c r="H563" s="747"/>
      <c r="I563" s="747"/>
      <c r="J563" s="747"/>
      <c r="K563" s="748"/>
      <c r="L563" s="749"/>
      <c r="M563" s="749"/>
      <c r="N563" s="749"/>
      <c r="O563" s="749"/>
      <c r="P563" s="749"/>
      <c r="Q563" s="749"/>
      <c r="R563" s="749"/>
      <c r="S563" s="749"/>
      <c r="T563" s="749"/>
      <c r="U563" s="749"/>
      <c r="V563" s="750"/>
      <c r="W563" s="746"/>
      <c r="X563" s="338"/>
      <c r="Y563" s="338"/>
    </row>
    <row r="564" spans="1:25" ht="22.5" customHeight="1" x14ac:dyDescent="0.25">
      <c r="A564" s="746"/>
      <c r="B564" s="747"/>
      <c r="C564" s="747"/>
      <c r="D564" s="747"/>
      <c r="E564" s="747"/>
      <c r="F564" s="747"/>
      <c r="G564" s="747"/>
      <c r="H564" s="747"/>
      <c r="I564" s="747"/>
      <c r="J564" s="747"/>
      <c r="K564" s="748"/>
      <c r="L564" s="749"/>
      <c r="M564" s="749"/>
      <c r="N564" s="749"/>
      <c r="O564" s="749"/>
      <c r="P564" s="749"/>
      <c r="Q564" s="749"/>
      <c r="R564" s="749"/>
      <c r="S564" s="749"/>
      <c r="T564" s="749"/>
      <c r="U564" s="749"/>
      <c r="V564" s="750"/>
      <c r="W564" s="746"/>
      <c r="X564" s="338"/>
      <c r="Y564" s="338"/>
    </row>
    <row r="565" spans="1:25" ht="22.5" customHeight="1" x14ac:dyDescent="0.25">
      <c r="A565" s="746"/>
      <c r="B565" s="747"/>
      <c r="C565" s="747"/>
      <c r="D565" s="747"/>
      <c r="E565" s="747"/>
      <c r="F565" s="747"/>
      <c r="G565" s="747"/>
      <c r="H565" s="747"/>
      <c r="I565" s="747"/>
      <c r="J565" s="747"/>
      <c r="K565" s="748"/>
      <c r="L565" s="749"/>
      <c r="M565" s="749"/>
      <c r="N565" s="749"/>
      <c r="O565" s="749"/>
      <c r="P565" s="749"/>
      <c r="Q565" s="749"/>
      <c r="R565" s="749"/>
      <c r="S565" s="749"/>
      <c r="T565" s="749"/>
      <c r="U565" s="749"/>
      <c r="V565" s="750"/>
      <c r="W565" s="746"/>
      <c r="X565" s="338"/>
      <c r="Y565" s="338"/>
    </row>
    <row r="566" spans="1:25" ht="22.5" customHeight="1" x14ac:dyDescent="0.25">
      <c r="A566" s="746"/>
      <c r="B566" s="747"/>
      <c r="C566" s="747"/>
      <c r="D566" s="747"/>
      <c r="E566" s="747"/>
      <c r="F566" s="747"/>
      <c r="G566" s="747"/>
      <c r="H566" s="747"/>
      <c r="I566" s="747"/>
      <c r="J566" s="747"/>
      <c r="K566" s="748"/>
      <c r="L566" s="749"/>
      <c r="M566" s="749"/>
      <c r="N566" s="749"/>
      <c r="O566" s="749"/>
      <c r="P566" s="749"/>
      <c r="Q566" s="749"/>
      <c r="R566" s="749"/>
      <c r="S566" s="749"/>
      <c r="T566" s="749"/>
      <c r="U566" s="749"/>
      <c r="V566" s="750"/>
      <c r="W566" s="746"/>
      <c r="X566" s="338"/>
      <c r="Y566" s="338"/>
    </row>
    <row r="567" spans="1:25" s="327" customFormat="1" ht="22.5" customHeight="1" x14ac:dyDescent="0.25">
      <c r="A567" s="746"/>
      <c r="B567" s="747"/>
      <c r="C567" s="747"/>
      <c r="D567" s="747"/>
      <c r="E567" s="747"/>
      <c r="F567" s="747"/>
      <c r="G567" s="747"/>
      <c r="H567" s="339"/>
      <c r="I567" s="339"/>
      <c r="J567" s="339"/>
      <c r="K567" s="340"/>
      <c r="L567" s="341"/>
      <c r="M567" s="341"/>
      <c r="N567" s="341"/>
      <c r="O567" s="341"/>
      <c r="P567" s="341"/>
      <c r="Q567" s="341"/>
      <c r="R567" s="341"/>
      <c r="S567" s="341"/>
      <c r="T567" s="341"/>
      <c r="U567" s="341"/>
      <c r="V567" s="342"/>
      <c r="W567" s="343"/>
      <c r="X567" s="338"/>
      <c r="Y567" s="338"/>
    </row>
    <row r="568" spans="1:25" s="327" customFormat="1" ht="22.5" customHeight="1" x14ac:dyDescent="0.25">
      <c r="A568" s="746"/>
      <c r="B568" s="747"/>
      <c r="C568" s="747"/>
      <c r="D568" s="747"/>
      <c r="E568" s="747"/>
      <c r="F568" s="747"/>
      <c r="G568" s="747"/>
      <c r="H568" s="339"/>
      <c r="I568" s="339"/>
      <c r="J568" s="339"/>
      <c r="K568" s="340"/>
      <c r="L568" s="341"/>
      <c r="M568" s="341"/>
      <c r="N568" s="341"/>
      <c r="O568" s="341"/>
      <c r="P568" s="341"/>
      <c r="Q568" s="341"/>
      <c r="R568" s="341"/>
      <c r="S568" s="341"/>
      <c r="T568" s="341"/>
      <c r="U568" s="341"/>
      <c r="V568" s="342"/>
      <c r="W568" s="343"/>
      <c r="X568" s="338"/>
      <c r="Y568" s="338"/>
    </row>
    <row r="569" spans="1:25" ht="22.5" customHeight="1" x14ac:dyDescent="0.25">
      <c r="A569" s="746"/>
      <c r="B569" s="747"/>
      <c r="C569" s="747"/>
      <c r="D569" s="747"/>
      <c r="E569" s="747"/>
      <c r="F569" s="747"/>
      <c r="G569" s="747"/>
      <c r="H569" s="747"/>
      <c r="I569" s="747"/>
      <c r="J569" s="747"/>
      <c r="K569" s="748"/>
      <c r="L569" s="749"/>
      <c r="M569" s="749"/>
      <c r="N569" s="749"/>
      <c r="O569" s="749"/>
      <c r="P569" s="749"/>
      <c r="Q569" s="749"/>
      <c r="R569" s="749"/>
      <c r="S569" s="749"/>
      <c r="T569" s="749"/>
      <c r="U569" s="749"/>
      <c r="V569" s="750"/>
      <c r="W569" s="746"/>
      <c r="X569" s="338"/>
      <c r="Y569" s="338"/>
    </row>
    <row r="570" spans="1:25" ht="22.5" customHeight="1" x14ac:dyDescent="0.25">
      <c r="A570" s="746"/>
      <c r="B570" s="747"/>
      <c r="C570" s="747"/>
      <c r="D570" s="747"/>
      <c r="E570" s="747"/>
      <c r="F570" s="747"/>
      <c r="G570" s="747"/>
      <c r="H570" s="747"/>
      <c r="I570" s="747"/>
      <c r="J570" s="747"/>
      <c r="K570" s="748"/>
      <c r="L570" s="749"/>
      <c r="M570" s="749"/>
      <c r="N570" s="749"/>
      <c r="O570" s="749"/>
      <c r="P570" s="749"/>
      <c r="Q570" s="749"/>
      <c r="R570" s="749"/>
      <c r="S570" s="749"/>
      <c r="T570" s="749"/>
      <c r="U570" s="749"/>
      <c r="V570" s="750"/>
      <c r="W570" s="746"/>
      <c r="X570" s="338"/>
      <c r="Y570" s="338"/>
    </row>
    <row r="571" spans="1:25" ht="22.5" customHeight="1" x14ac:dyDescent="0.25">
      <c r="A571" s="746"/>
      <c r="B571" s="747"/>
      <c r="C571" s="747"/>
      <c r="D571" s="747"/>
      <c r="E571" s="747"/>
      <c r="F571" s="747"/>
      <c r="G571" s="747"/>
      <c r="H571" s="747"/>
      <c r="I571" s="747"/>
      <c r="J571" s="747"/>
      <c r="K571" s="748"/>
      <c r="L571" s="749"/>
      <c r="M571" s="749"/>
      <c r="N571" s="749"/>
      <c r="O571" s="749"/>
      <c r="P571" s="749"/>
      <c r="Q571" s="749"/>
      <c r="R571" s="749"/>
      <c r="S571" s="749"/>
      <c r="T571" s="749"/>
      <c r="U571" s="749"/>
      <c r="V571" s="750"/>
      <c r="W571" s="746"/>
      <c r="X571" s="338"/>
      <c r="Y571" s="338"/>
    </row>
    <row r="572" spans="1:25" ht="22.5" customHeight="1" x14ac:dyDescent="0.25">
      <c r="A572" s="746"/>
      <c r="B572" s="747"/>
      <c r="C572" s="747"/>
      <c r="D572" s="747"/>
      <c r="E572" s="747"/>
      <c r="F572" s="747"/>
      <c r="G572" s="747"/>
      <c r="H572" s="747"/>
      <c r="I572" s="747"/>
      <c r="J572" s="747"/>
      <c r="K572" s="748"/>
      <c r="L572" s="749"/>
      <c r="M572" s="749"/>
      <c r="N572" s="749"/>
      <c r="O572" s="749"/>
      <c r="P572" s="749"/>
      <c r="Q572" s="749"/>
      <c r="R572" s="749"/>
      <c r="S572" s="749"/>
      <c r="T572" s="749"/>
      <c r="U572" s="749"/>
      <c r="V572" s="750"/>
      <c r="W572" s="746"/>
      <c r="X572" s="338"/>
      <c r="Y572" s="338"/>
    </row>
    <row r="573" spans="1:25" ht="22.5" customHeight="1" x14ac:dyDescent="0.25">
      <c r="A573" s="746"/>
      <c r="B573" s="747"/>
      <c r="C573" s="747"/>
      <c r="D573" s="747"/>
      <c r="E573" s="747"/>
      <c r="F573" s="747"/>
      <c r="G573" s="747"/>
      <c r="H573" s="747"/>
      <c r="I573" s="747"/>
      <c r="J573" s="747"/>
      <c r="K573" s="748"/>
      <c r="L573" s="749"/>
      <c r="M573" s="749"/>
      <c r="N573" s="749"/>
      <c r="O573" s="749"/>
      <c r="P573" s="749"/>
      <c r="Q573" s="749"/>
      <c r="R573" s="749"/>
      <c r="S573" s="749"/>
      <c r="T573" s="749"/>
      <c r="U573" s="749"/>
      <c r="V573" s="750"/>
      <c r="W573" s="746"/>
      <c r="X573" s="338"/>
      <c r="Y573" s="338"/>
    </row>
    <row r="574" spans="1:25" ht="22.5" customHeight="1" x14ac:dyDescent="0.25">
      <c r="A574" s="746"/>
      <c r="B574" s="747"/>
      <c r="C574" s="747"/>
      <c r="D574" s="747"/>
      <c r="E574" s="747"/>
      <c r="F574" s="747"/>
      <c r="G574" s="747"/>
      <c r="H574" s="747"/>
      <c r="I574" s="747"/>
      <c r="J574" s="747"/>
      <c r="K574" s="748"/>
      <c r="L574" s="749"/>
      <c r="M574" s="749"/>
      <c r="N574" s="749"/>
      <c r="O574" s="749"/>
      <c r="P574" s="749"/>
      <c r="Q574" s="749"/>
      <c r="R574" s="749"/>
      <c r="S574" s="749"/>
      <c r="T574" s="749"/>
      <c r="U574" s="749"/>
      <c r="V574" s="750"/>
      <c r="W574" s="746"/>
      <c r="X574" s="338"/>
      <c r="Y574" s="338"/>
    </row>
    <row r="575" spans="1:25" ht="22.5" customHeight="1" x14ac:dyDescent="0.25">
      <c r="A575" s="746"/>
      <c r="B575" s="747"/>
      <c r="C575" s="747"/>
      <c r="D575" s="747"/>
      <c r="E575" s="747"/>
      <c r="F575" s="747"/>
      <c r="G575" s="747"/>
      <c r="H575" s="747"/>
      <c r="I575" s="747"/>
      <c r="J575" s="747"/>
      <c r="K575" s="748"/>
      <c r="L575" s="749"/>
      <c r="M575" s="749"/>
      <c r="N575" s="749"/>
      <c r="O575" s="749"/>
      <c r="P575" s="749"/>
      <c r="Q575" s="749"/>
      <c r="R575" s="749"/>
      <c r="S575" s="749"/>
      <c r="T575" s="749"/>
      <c r="U575" s="749"/>
      <c r="V575" s="750"/>
      <c r="W575" s="746"/>
      <c r="X575" s="338"/>
      <c r="Y575" s="338"/>
    </row>
    <row r="576" spans="1:25" ht="22.5" customHeight="1" x14ac:dyDescent="0.25">
      <c r="A576" s="746"/>
      <c r="B576" s="747"/>
      <c r="C576" s="747"/>
      <c r="D576" s="747"/>
      <c r="E576" s="747"/>
      <c r="F576" s="747"/>
      <c r="G576" s="747"/>
      <c r="H576" s="747"/>
      <c r="I576" s="747"/>
      <c r="J576" s="747"/>
      <c r="K576" s="748"/>
      <c r="L576" s="749"/>
      <c r="M576" s="749"/>
      <c r="N576" s="749"/>
      <c r="O576" s="749"/>
      <c r="P576" s="749"/>
      <c r="Q576" s="749"/>
      <c r="R576" s="749"/>
      <c r="S576" s="749"/>
      <c r="T576" s="749"/>
      <c r="U576" s="749"/>
      <c r="V576" s="750"/>
      <c r="W576" s="746"/>
      <c r="X576" s="338"/>
      <c r="Y576" s="338"/>
    </row>
    <row r="577" spans="1:25" ht="22.5" customHeight="1" x14ac:dyDescent="0.25">
      <c r="A577" s="746"/>
      <c r="B577" s="747"/>
      <c r="C577" s="747"/>
      <c r="D577" s="747"/>
      <c r="E577" s="747"/>
      <c r="F577" s="747"/>
      <c r="G577" s="747"/>
      <c r="H577" s="747"/>
      <c r="I577" s="747"/>
      <c r="J577" s="747"/>
      <c r="K577" s="748"/>
      <c r="L577" s="749"/>
      <c r="M577" s="749"/>
      <c r="N577" s="749"/>
      <c r="O577" s="749"/>
      <c r="P577" s="749"/>
      <c r="Q577" s="749"/>
      <c r="R577" s="749"/>
      <c r="S577" s="749"/>
      <c r="T577" s="749"/>
      <c r="U577" s="749"/>
      <c r="V577" s="750"/>
      <c r="W577" s="746"/>
      <c r="X577" s="338"/>
      <c r="Y577" s="338"/>
    </row>
    <row r="578" spans="1:25" ht="22.5" customHeight="1" x14ac:dyDescent="0.25">
      <c r="A578" s="746"/>
      <c r="B578" s="747"/>
      <c r="C578" s="747"/>
      <c r="D578" s="747"/>
      <c r="E578" s="747"/>
      <c r="F578" s="747"/>
      <c r="G578" s="747"/>
      <c r="H578" s="747"/>
      <c r="I578" s="747"/>
      <c r="J578" s="747"/>
      <c r="K578" s="748"/>
      <c r="L578" s="749"/>
      <c r="M578" s="749"/>
      <c r="N578" s="749"/>
      <c r="O578" s="749"/>
      <c r="P578" s="749"/>
      <c r="Q578" s="749"/>
      <c r="R578" s="749"/>
      <c r="S578" s="749"/>
      <c r="T578" s="749"/>
      <c r="U578" s="749"/>
      <c r="V578" s="750"/>
      <c r="W578" s="746"/>
      <c r="X578" s="338"/>
      <c r="Y578" s="338"/>
    </row>
    <row r="579" spans="1:25" ht="22.5" customHeight="1" x14ac:dyDescent="0.25">
      <c r="A579" s="746"/>
      <c r="B579" s="747"/>
      <c r="C579" s="747"/>
      <c r="D579" s="747"/>
      <c r="E579" s="747"/>
      <c r="F579" s="747"/>
      <c r="G579" s="747"/>
      <c r="H579" s="747"/>
      <c r="I579" s="747"/>
      <c r="J579" s="747"/>
      <c r="K579" s="748"/>
      <c r="L579" s="749"/>
      <c r="M579" s="749"/>
      <c r="N579" s="749"/>
      <c r="O579" s="749"/>
      <c r="P579" s="749"/>
      <c r="Q579" s="749"/>
      <c r="R579" s="749"/>
      <c r="S579" s="749"/>
      <c r="T579" s="749"/>
      <c r="U579" s="749"/>
      <c r="V579" s="750"/>
      <c r="W579" s="746"/>
      <c r="X579" s="338"/>
      <c r="Y579" s="338"/>
    </row>
    <row r="580" spans="1:25" ht="22.5" customHeight="1" x14ac:dyDescent="0.25">
      <c r="A580" s="746"/>
      <c r="B580" s="747"/>
      <c r="C580" s="747"/>
      <c r="D580" s="747"/>
      <c r="E580" s="747"/>
      <c r="F580" s="747"/>
      <c r="G580" s="747"/>
      <c r="H580" s="747"/>
      <c r="I580" s="747"/>
      <c r="J580" s="747"/>
      <c r="K580" s="748"/>
      <c r="L580" s="749"/>
      <c r="M580" s="749"/>
      <c r="N580" s="749"/>
      <c r="O580" s="749"/>
      <c r="P580" s="749"/>
      <c r="Q580" s="749"/>
      <c r="R580" s="749"/>
      <c r="S580" s="749"/>
      <c r="T580" s="749"/>
      <c r="U580" s="749"/>
      <c r="V580" s="750"/>
      <c r="W580" s="746"/>
      <c r="X580" s="338"/>
      <c r="Y580" s="338"/>
    </row>
    <row r="581" spans="1:25" s="327" customFormat="1" ht="22.5" customHeight="1" x14ac:dyDescent="0.25">
      <c r="A581" s="746"/>
      <c r="B581" s="747"/>
      <c r="C581" s="747"/>
      <c r="D581" s="747"/>
      <c r="E581" s="747"/>
      <c r="F581" s="747"/>
      <c r="G581" s="747"/>
      <c r="H581" s="339"/>
      <c r="I581" s="339"/>
      <c r="J581" s="339"/>
      <c r="K581" s="340"/>
      <c r="L581" s="341"/>
      <c r="M581" s="341"/>
      <c r="N581" s="341"/>
      <c r="O581" s="341"/>
      <c r="P581" s="341"/>
      <c r="Q581" s="341"/>
      <c r="R581" s="341"/>
      <c r="S581" s="341"/>
      <c r="T581" s="341"/>
      <c r="U581" s="341"/>
      <c r="V581" s="342"/>
      <c r="W581" s="343"/>
      <c r="X581" s="338"/>
      <c r="Y581" s="338"/>
    </row>
    <row r="582" spans="1:25" s="327" customFormat="1" ht="22.5" customHeight="1" x14ac:dyDescent="0.25">
      <c r="A582" s="746"/>
      <c r="B582" s="747"/>
      <c r="C582" s="747"/>
      <c r="D582" s="747"/>
      <c r="E582" s="747"/>
      <c r="F582" s="747"/>
      <c r="G582" s="747"/>
      <c r="H582" s="747"/>
      <c r="I582" s="747"/>
      <c r="J582" s="747"/>
      <c r="K582" s="748"/>
      <c r="L582" s="344"/>
      <c r="M582" s="344"/>
      <c r="N582" s="344"/>
      <c r="O582" s="344"/>
      <c r="P582" s="344"/>
      <c r="Q582" s="344"/>
      <c r="R582" s="344"/>
      <c r="S582" s="344"/>
      <c r="T582" s="344"/>
      <c r="U582" s="344"/>
      <c r="V582" s="342"/>
      <c r="W582" s="339"/>
      <c r="X582" s="338"/>
      <c r="Y582" s="338"/>
    </row>
    <row r="583" spans="1:25" ht="22.5" customHeight="1" x14ac:dyDescent="0.25">
      <c r="A583" s="746"/>
      <c r="B583" s="747"/>
      <c r="C583" s="747"/>
      <c r="D583" s="747"/>
      <c r="E583" s="747"/>
      <c r="F583" s="747"/>
      <c r="G583" s="747"/>
      <c r="H583" s="747"/>
      <c r="I583" s="747"/>
      <c r="J583" s="747"/>
      <c r="K583" s="748"/>
      <c r="L583" s="344"/>
      <c r="M583" s="344"/>
      <c r="N583" s="344"/>
      <c r="O583" s="344"/>
      <c r="P583" s="344"/>
      <c r="Q583" s="344"/>
      <c r="R583" s="344"/>
      <c r="S583" s="344"/>
      <c r="T583" s="344"/>
      <c r="U583" s="344"/>
      <c r="V583" s="342"/>
      <c r="W583" s="339"/>
      <c r="X583" s="338"/>
      <c r="Y583" s="338"/>
    </row>
    <row r="584" spans="1:25" ht="22.5" customHeight="1" x14ac:dyDescent="0.25">
      <c r="A584" s="746"/>
      <c r="B584" s="747"/>
      <c r="C584" s="747"/>
      <c r="D584" s="747"/>
      <c r="E584" s="747"/>
      <c r="F584" s="747"/>
      <c r="G584" s="747"/>
      <c r="H584" s="747"/>
      <c r="I584" s="747"/>
      <c r="J584" s="747"/>
      <c r="K584" s="748"/>
      <c r="L584" s="344"/>
      <c r="M584" s="344"/>
      <c r="N584" s="344"/>
      <c r="O584" s="344"/>
      <c r="P584" s="344"/>
      <c r="Q584" s="344"/>
      <c r="R584" s="344"/>
      <c r="S584" s="344"/>
      <c r="T584" s="344"/>
      <c r="U584" s="344"/>
      <c r="V584" s="342"/>
      <c r="W584" s="339"/>
      <c r="X584" s="338"/>
      <c r="Y584" s="338"/>
    </row>
    <row r="585" spans="1:25" ht="22.5" customHeight="1" x14ac:dyDescent="0.25">
      <c r="A585" s="746"/>
      <c r="B585" s="747"/>
      <c r="C585" s="747"/>
      <c r="D585" s="747"/>
      <c r="E585" s="747"/>
      <c r="F585" s="747"/>
      <c r="G585" s="747"/>
      <c r="H585" s="747"/>
      <c r="I585" s="747"/>
      <c r="J585" s="747"/>
      <c r="K585" s="748"/>
      <c r="L585" s="344"/>
      <c r="M585" s="344"/>
      <c r="N585" s="344"/>
      <c r="O585" s="344"/>
      <c r="P585" s="344"/>
      <c r="Q585" s="344"/>
      <c r="R585" s="344"/>
      <c r="S585" s="344"/>
      <c r="T585" s="344"/>
      <c r="U585" s="344"/>
      <c r="V585" s="342"/>
      <c r="W585" s="339"/>
      <c r="X585" s="338"/>
      <c r="Y585" s="338"/>
    </row>
    <row r="586" spans="1:25" ht="22.5" customHeight="1" x14ac:dyDescent="0.25">
      <c r="A586" s="746"/>
      <c r="B586" s="747"/>
      <c r="C586" s="747"/>
      <c r="D586" s="747"/>
      <c r="E586" s="747"/>
      <c r="F586" s="747"/>
      <c r="G586" s="747"/>
      <c r="H586" s="747"/>
      <c r="I586" s="747"/>
      <c r="J586" s="747"/>
      <c r="K586" s="748"/>
      <c r="L586" s="344"/>
      <c r="M586" s="344"/>
      <c r="N586" s="344"/>
      <c r="O586" s="344"/>
      <c r="P586" s="344"/>
      <c r="Q586" s="344"/>
      <c r="R586" s="344"/>
      <c r="S586" s="344"/>
      <c r="T586" s="344"/>
      <c r="U586" s="344"/>
      <c r="V586" s="342"/>
      <c r="W586" s="339"/>
      <c r="X586" s="338"/>
      <c r="Y586" s="338"/>
    </row>
    <row r="587" spans="1:25" ht="22.5" customHeight="1" x14ac:dyDescent="0.25">
      <c r="A587" s="746"/>
      <c r="B587" s="747"/>
      <c r="C587" s="747"/>
      <c r="D587" s="747"/>
      <c r="E587" s="747"/>
      <c r="F587" s="747"/>
      <c r="G587" s="747"/>
      <c r="H587" s="747"/>
      <c r="I587" s="747"/>
      <c r="J587" s="747"/>
      <c r="K587" s="748"/>
      <c r="L587" s="344"/>
      <c r="M587" s="344"/>
      <c r="N587" s="344"/>
      <c r="O587" s="344"/>
      <c r="P587" s="344"/>
      <c r="Q587" s="344"/>
      <c r="R587" s="344"/>
      <c r="S587" s="344"/>
      <c r="T587" s="344"/>
      <c r="U587" s="344"/>
      <c r="V587" s="342"/>
      <c r="W587" s="339"/>
      <c r="X587" s="338"/>
      <c r="Y587" s="338"/>
    </row>
    <row r="588" spans="1:25" ht="22.5" customHeight="1" x14ac:dyDescent="0.25">
      <c r="A588" s="746"/>
      <c r="B588" s="747"/>
      <c r="C588" s="747"/>
      <c r="D588" s="747"/>
      <c r="E588" s="747"/>
      <c r="F588" s="747"/>
      <c r="G588" s="747"/>
      <c r="H588" s="747"/>
      <c r="I588" s="747"/>
      <c r="J588" s="747"/>
      <c r="K588" s="748"/>
      <c r="L588" s="344"/>
      <c r="M588" s="344"/>
      <c r="N588" s="344"/>
      <c r="O588" s="344"/>
      <c r="P588" s="344"/>
      <c r="Q588" s="344"/>
      <c r="R588" s="344"/>
      <c r="S588" s="344"/>
      <c r="T588" s="344"/>
      <c r="U588" s="344"/>
      <c r="V588" s="342"/>
      <c r="W588" s="339"/>
      <c r="X588" s="338"/>
      <c r="Y588" s="338"/>
    </row>
    <row r="589" spans="1:25" ht="22.5" customHeight="1" x14ac:dyDescent="0.25">
      <c r="A589" s="746"/>
      <c r="B589" s="747"/>
      <c r="C589" s="747"/>
      <c r="D589" s="747"/>
      <c r="E589" s="747"/>
      <c r="F589" s="747"/>
      <c r="G589" s="747"/>
      <c r="H589" s="747"/>
      <c r="I589" s="747"/>
      <c r="J589" s="747"/>
      <c r="K589" s="748"/>
      <c r="L589" s="344"/>
      <c r="M589" s="344"/>
      <c r="N589" s="344"/>
      <c r="O589" s="344"/>
      <c r="P589" s="344"/>
      <c r="Q589" s="344"/>
      <c r="R589" s="344"/>
      <c r="S589" s="344"/>
      <c r="T589" s="344"/>
      <c r="U589" s="344"/>
      <c r="V589" s="342"/>
      <c r="W589" s="339"/>
      <c r="X589" s="338"/>
      <c r="Y589" s="338"/>
    </row>
    <row r="590" spans="1:25" ht="22.5" customHeight="1" x14ac:dyDescent="0.25">
      <c r="A590" s="746"/>
      <c r="B590" s="747"/>
      <c r="C590" s="747"/>
      <c r="D590" s="747"/>
      <c r="E590" s="747"/>
      <c r="F590" s="747"/>
      <c r="G590" s="747"/>
      <c r="H590" s="747"/>
      <c r="I590" s="747"/>
      <c r="J590" s="747"/>
      <c r="K590" s="748"/>
      <c r="L590" s="344"/>
      <c r="M590" s="344"/>
      <c r="N590" s="344"/>
      <c r="O590" s="344"/>
      <c r="P590" s="344"/>
      <c r="Q590" s="344"/>
      <c r="R590" s="344"/>
      <c r="S590" s="344"/>
      <c r="T590" s="344"/>
      <c r="U590" s="344"/>
      <c r="V590" s="342"/>
      <c r="W590" s="339"/>
      <c r="X590" s="338"/>
      <c r="Y590" s="338"/>
    </row>
    <row r="591" spans="1:25" ht="22.5" customHeight="1" x14ac:dyDescent="0.25">
      <c r="A591" s="746"/>
      <c r="B591" s="747"/>
      <c r="C591" s="747"/>
      <c r="D591" s="747"/>
      <c r="E591" s="747"/>
      <c r="F591" s="747"/>
      <c r="G591" s="747"/>
      <c r="H591" s="747"/>
      <c r="I591" s="747"/>
      <c r="J591" s="747"/>
      <c r="K591" s="748"/>
      <c r="L591" s="344"/>
      <c r="M591" s="344"/>
      <c r="N591" s="344"/>
      <c r="O591" s="344"/>
      <c r="P591" s="344"/>
      <c r="Q591" s="344"/>
      <c r="R591" s="344"/>
      <c r="S591" s="344"/>
      <c r="T591" s="344"/>
      <c r="U591" s="344"/>
      <c r="V591" s="342"/>
      <c r="W591" s="339"/>
      <c r="X591" s="338"/>
      <c r="Y591" s="338"/>
    </row>
    <row r="592" spans="1:25" ht="22.5" customHeight="1" x14ac:dyDescent="0.25">
      <c r="A592" s="746"/>
      <c r="B592" s="747"/>
      <c r="C592" s="747"/>
      <c r="D592" s="747"/>
      <c r="E592" s="747"/>
      <c r="F592" s="747"/>
      <c r="G592" s="747"/>
      <c r="H592" s="747"/>
      <c r="I592" s="747"/>
      <c r="J592" s="747"/>
      <c r="K592" s="748"/>
      <c r="L592" s="344"/>
      <c r="M592" s="344"/>
      <c r="N592" s="344"/>
      <c r="O592" s="344"/>
      <c r="P592" s="344"/>
      <c r="Q592" s="344"/>
      <c r="R592" s="344"/>
      <c r="S592" s="344"/>
      <c r="T592" s="344"/>
      <c r="U592" s="344"/>
      <c r="V592" s="342"/>
      <c r="W592" s="339"/>
      <c r="X592" s="338"/>
      <c r="Y592" s="338"/>
    </row>
    <row r="593" spans="1:25" ht="22.5" customHeight="1" x14ac:dyDescent="0.25">
      <c r="A593" s="746"/>
      <c r="B593" s="747"/>
      <c r="C593" s="747"/>
      <c r="D593" s="747"/>
      <c r="E593" s="747"/>
      <c r="F593" s="747"/>
      <c r="G593" s="747"/>
      <c r="H593" s="747"/>
      <c r="I593" s="747"/>
      <c r="J593" s="747"/>
      <c r="K593" s="748"/>
      <c r="L593" s="344"/>
      <c r="M593" s="344"/>
      <c r="N593" s="344"/>
      <c r="O593" s="344"/>
      <c r="P593" s="344"/>
      <c r="Q593" s="344"/>
      <c r="R593" s="344"/>
      <c r="S593" s="344"/>
      <c r="T593" s="344"/>
      <c r="U593" s="344"/>
      <c r="V593" s="342"/>
      <c r="W593" s="339"/>
      <c r="X593" s="338"/>
      <c r="Y593" s="338"/>
    </row>
    <row r="594" spans="1:25" ht="22.5" customHeight="1" x14ac:dyDescent="0.25">
      <c r="A594" s="746"/>
      <c r="B594" s="747"/>
      <c r="C594" s="747"/>
      <c r="D594" s="747"/>
      <c r="E594" s="747"/>
      <c r="F594" s="747"/>
      <c r="G594" s="747"/>
      <c r="H594" s="747"/>
      <c r="I594" s="747"/>
      <c r="J594" s="747"/>
      <c r="K594" s="748"/>
      <c r="L594" s="344"/>
      <c r="M594" s="344"/>
      <c r="N594" s="344"/>
      <c r="O594" s="344"/>
      <c r="P594" s="344"/>
      <c r="Q594" s="344"/>
      <c r="R594" s="344"/>
      <c r="S594" s="344"/>
      <c r="T594" s="344"/>
      <c r="U594" s="344"/>
      <c r="V594" s="342"/>
      <c r="W594" s="339"/>
      <c r="X594" s="338"/>
      <c r="Y594" s="338"/>
    </row>
    <row r="595" spans="1:25" ht="22.5" customHeight="1" x14ac:dyDescent="0.25">
      <c r="A595" s="746"/>
      <c r="B595" s="747"/>
      <c r="C595" s="747"/>
      <c r="D595" s="747"/>
      <c r="E595" s="747"/>
      <c r="F595" s="747"/>
      <c r="G595" s="747"/>
      <c r="H595" s="747"/>
      <c r="I595" s="747"/>
      <c r="J595" s="747"/>
      <c r="K595" s="748"/>
      <c r="L595" s="751"/>
      <c r="M595" s="751"/>
      <c r="N595" s="751"/>
      <c r="O595" s="751"/>
      <c r="P595" s="751"/>
      <c r="Q595" s="751"/>
      <c r="R595" s="751"/>
      <c r="S595" s="751"/>
      <c r="T595" s="751"/>
      <c r="U595" s="751"/>
      <c r="V595" s="750"/>
      <c r="W595" s="339"/>
      <c r="X595" s="338"/>
      <c r="Y595" s="338"/>
    </row>
    <row r="596" spans="1:25" ht="22.5" customHeight="1" x14ac:dyDescent="0.25">
      <c r="A596" s="746"/>
      <c r="B596" s="747"/>
      <c r="C596" s="747"/>
      <c r="D596" s="747"/>
      <c r="E596" s="747"/>
      <c r="F596" s="747"/>
      <c r="G596" s="747"/>
      <c r="H596" s="747"/>
      <c r="I596" s="747"/>
      <c r="J596" s="747"/>
      <c r="K596" s="748"/>
      <c r="L596" s="751"/>
      <c r="M596" s="751"/>
      <c r="N596" s="751"/>
      <c r="O596" s="751"/>
      <c r="P596" s="751"/>
      <c r="Q596" s="751"/>
      <c r="R596" s="751"/>
      <c r="S596" s="751"/>
      <c r="T596" s="751"/>
      <c r="U596" s="751"/>
      <c r="V596" s="750"/>
      <c r="W596" s="339"/>
      <c r="X596" s="338"/>
      <c r="Y596" s="338"/>
    </row>
    <row r="597" spans="1:25" ht="22.5" customHeight="1" x14ac:dyDescent="0.25">
      <c r="A597" s="746"/>
      <c r="B597" s="747"/>
      <c r="C597" s="747"/>
      <c r="D597" s="747"/>
      <c r="E597" s="747"/>
      <c r="F597" s="747"/>
      <c r="G597" s="747"/>
      <c r="H597" s="747"/>
      <c r="I597" s="747"/>
      <c r="J597" s="747"/>
      <c r="K597" s="748"/>
      <c r="L597" s="751"/>
      <c r="M597" s="751"/>
      <c r="N597" s="751"/>
      <c r="O597" s="751"/>
      <c r="P597" s="751"/>
      <c r="Q597" s="751"/>
      <c r="R597" s="751"/>
      <c r="S597" s="751"/>
      <c r="T597" s="751"/>
      <c r="U597" s="751"/>
      <c r="V597" s="750"/>
      <c r="W597" s="339"/>
      <c r="X597" s="338"/>
      <c r="Y597" s="338"/>
    </row>
    <row r="598" spans="1:25" ht="22.5" customHeight="1" x14ac:dyDescent="0.25">
      <c r="A598" s="746"/>
      <c r="B598" s="747"/>
      <c r="C598" s="747"/>
      <c r="D598" s="747"/>
      <c r="E598" s="747"/>
      <c r="F598" s="747"/>
      <c r="G598" s="747"/>
      <c r="H598" s="747"/>
      <c r="I598" s="747"/>
      <c r="J598" s="747"/>
      <c r="K598" s="748"/>
      <c r="L598" s="751"/>
      <c r="M598" s="751"/>
      <c r="N598" s="751"/>
      <c r="O598" s="751"/>
      <c r="P598" s="751"/>
      <c r="Q598" s="751"/>
      <c r="R598" s="751"/>
      <c r="S598" s="751"/>
      <c r="T598" s="751"/>
      <c r="U598" s="751"/>
      <c r="V598" s="750"/>
      <c r="W598" s="339"/>
      <c r="X598" s="338"/>
      <c r="Y598" s="338"/>
    </row>
    <row r="599" spans="1:25" ht="22.5" customHeight="1" x14ac:dyDescent="0.25">
      <c r="A599" s="746"/>
      <c r="B599" s="747"/>
      <c r="C599" s="747"/>
      <c r="D599" s="747"/>
      <c r="E599" s="747"/>
      <c r="F599" s="747"/>
      <c r="G599" s="747"/>
      <c r="H599" s="747"/>
      <c r="I599" s="747"/>
      <c r="J599" s="747"/>
      <c r="K599" s="748"/>
      <c r="L599" s="751"/>
      <c r="M599" s="751"/>
      <c r="N599" s="751"/>
      <c r="O599" s="751"/>
      <c r="P599" s="751"/>
      <c r="Q599" s="751"/>
      <c r="R599" s="751"/>
      <c r="S599" s="751"/>
      <c r="T599" s="751"/>
      <c r="U599" s="751"/>
      <c r="V599" s="750"/>
      <c r="W599" s="339"/>
      <c r="X599" s="338"/>
      <c r="Y599" s="338"/>
    </row>
    <row r="600" spans="1:25" ht="22.5" customHeight="1" x14ac:dyDescent="0.25">
      <c r="A600" s="746"/>
      <c r="B600" s="747"/>
      <c r="C600" s="747"/>
      <c r="D600" s="747"/>
      <c r="E600" s="747"/>
      <c r="F600" s="747"/>
      <c r="G600" s="747"/>
      <c r="H600" s="747"/>
      <c r="I600" s="747"/>
      <c r="J600" s="747"/>
      <c r="K600" s="748"/>
      <c r="L600" s="751"/>
      <c r="M600" s="751"/>
      <c r="N600" s="751"/>
      <c r="O600" s="751"/>
      <c r="P600" s="751"/>
      <c r="Q600" s="751"/>
      <c r="R600" s="751"/>
      <c r="S600" s="751"/>
      <c r="T600" s="751"/>
      <c r="U600" s="751"/>
      <c r="V600" s="750"/>
      <c r="W600" s="339"/>
      <c r="X600" s="338"/>
      <c r="Y600" s="338"/>
    </row>
    <row r="601" spans="1:25" ht="22.5" customHeight="1" x14ac:dyDescent="0.25">
      <c r="A601" s="746"/>
      <c r="B601" s="747"/>
      <c r="C601" s="747"/>
      <c r="D601" s="747"/>
      <c r="E601" s="747"/>
      <c r="F601" s="747"/>
      <c r="G601" s="747"/>
      <c r="H601" s="747"/>
      <c r="I601" s="747"/>
      <c r="J601" s="747"/>
      <c r="K601" s="748"/>
      <c r="L601" s="751"/>
      <c r="M601" s="751"/>
      <c r="N601" s="751"/>
      <c r="O601" s="751"/>
      <c r="P601" s="751"/>
      <c r="Q601" s="751"/>
      <c r="R601" s="751"/>
      <c r="S601" s="751"/>
      <c r="T601" s="751"/>
      <c r="U601" s="751"/>
      <c r="V601" s="750"/>
      <c r="W601" s="339"/>
      <c r="X601" s="338"/>
      <c r="Y601" s="338"/>
    </row>
    <row r="602" spans="1:25" ht="22.5" customHeight="1" x14ac:dyDescent="0.25">
      <c r="A602" s="746"/>
      <c r="B602" s="747"/>
      <c r="C602" s="747"/>
      <c r="D602" s="747"/>
      <c r="E602" s="747"/>
      <c r="F602" s="747"/>
      <c r="G602" s="747"/>
      <c r="H602" s="747"/>
      <c r="I602" s="747"/>
      <c r="J602" s="747"/>
      <c r="K602" s="748"/>
      <c r="L602" s="751"/>
      <c r="M602" s="751"/>
      <c r="N602" s="751"/>
      <c r="O602" s="751"/>
      <c r="P602" s="751"/>
      <c r="Q602" s="751"/>
      <c r="R602" s="751"/>
      <c r="S602" s="751"/>
      <c r="T602" s="751"/>
      <c r="U602" s="751"/>
      <c r="V602" s="750"/>
      <c r="W602" s="339"/>
      <c r="X602" s="338"/>
      <c r="Y602" s="338"/>
    </row>
    <row r="603" spans="1:25" ht="22.5" customHeight="1" x14ac:dyDescent="0.25">
      <c r="A603" s="746"/>
      <c r="B603" s="747"/>
      <c r="C603" s="747"/>
      <c r="D603" s="747"/>
      <c r="E603" s="747"/>
      <c r="F603" s="747"/>
      <c r="G603" s="747"/>
      <c r="H603" s="747"/>
      <c r="I603" s="747"/>
      <c r="J603" s="747"/>
      <c r="K603" s="748"/>
      <c r="L603" s="751"/>
      <c r="M603" s="751"/>
      <c r="N603" s="751"/>
      <c r="O603" s="751"/>
      <c r="P603" s="751"/>
      <c r="Q603" s="751"/>
      <c r="R603" s="751"/>
      <c r="S603" s="751"/>
      <c r="T603" s="751"/>
      <c r="U603" s="751"/>
      <c r="V603" s="750"/>
      <c r="W603" s="339"/>
      <c r="X603" s="338"/>
      <c r="Y603" s="338"/>
    </row>
    <row r="604" spans="1:25" ht="22.5" customHeight="1" x14ac:dyDescent="0.25">
      <c r="A604" s="746"/>
      <c r="B604" s="747"/>
      <c r="C604" s="747"/>
      <c r="D604" s="747"/>
      <c r="E604" s="747"/>
      <c r="F604" s="747"/>
      <c r="G604" s="747"/>
      <c r="H604" s="747"/>
      <c r="I604" s="747"/>
      <c r="J604" s="747"/>
      <c r="K604" s="748"/>
      <c r="L604" s="751"/>
      <c r="M604" s="751"/>
      <c r="N604" s="751"/>
      <c r="O604" s="751"/>
      <c r="P604" s="751"/>
      <c r="Q604" s="751"/>
      <c r="R604" s="751"/>
      <c r="S604" s="751"/>
      <c r="T604" s="751"/>
      <c r="U604" s="751"/>
      <c r="V604" s="750"/>
      <c r="W604" s="339"/>
      <c r="X604" s="338"/>
      <c r="Y604" s="338"/>
    </row>
    <row r="605" spans="1:25" ht="22.5" customHeight="1" x14ac:dyDescent="0.25">
      <c r="A605" s="746"/>
      <c r="B605" s="747"/>
      <c r="C605" s="747"/>
      <c r="D605" s="747"/>
      <c r="E605" s="747"/>
      <c r="F605" s="747"/>
      <c r="G605" s="747"/>
      <c r="H605" s="747"/>
      <c r="I605" s="747"/>
      <c r="J605" s="747"/>
      <c r="K605" s="748"/>
      <c r="L605" s="751"/>
      <c r="M605" s="751"/>
      <c r="N605" s="751"/>
      <c r="O605" s="751"/>
      <c r="P605" s="751"/>
      <c r="Q605" s="751"/>
      <c r="R605" s="751"/>
      <c r="S605" s="751"/>
      <c r="T605" s="751"/>
      <c r="U605" s="751"/>
      <c r="V605" s="750"/>
      <c r="W605" s="339"/>
      <c r="X605" s="338"/>
      <c r="Y605" s="338"/>
    </row>
    <row r="606" spans="1:25" ht="22.5" customHeight="1" x14ac:dyDescent="0.25">
      <c r="A606" s="746"/>
      <c r="B606" s="747"/>
      <c r="C606" s="747"/>
      <c r="D606" s="747"/>
      <c r="E606" s="747"/>
      <c r="F606" s="747"/>
      <c r="G606" s="747"/>
      <c r="H606" s="747"/>
      <c r="I606" s="747"/>
      <c r="J606" s="747"/>
      <c r="K606" s="748"/>
      <c r="L606" s="751"/>
      <c r="M606" s="751"/>
      <c r="N606" s="751"/>
      <c r="O606" s="751"/>
      <c r="P606" s="751"/>
      <c r="Q606" s="751"/>
      <c r="R606" s="751"/>
      <c r="S606" s="751"/>
      <c r="T606" s="751"/>
      <c r="U606" s="751"/>
      <c r="V606" s="750"/>
      <c r="W606" s="339"/>
      <c r="X606" s="338"/>
      <c r="Y606" s="338"/>
    </row>
    <row r="607" spans="1:25" ht="22.5" customHeight="1" x14ac:dyDescent="0.25">
      <c r="A607" s="746"/>
      <c r="B607" s="747"/>
      <c r="C607" s="747"/>
      <c r="D607" s="747"/>
      <c r="E607" s="747"/>
      <c r="F607" s="747"/>
      <c r="G607" s="747"/>
      <c r="H607" s="747"/>
      <c r="I607" s="747"/>
      <c r="J607" s="747"/>
      <c r="K607" s="748"/>
      <c r="L607" s="751"/>
      <c r="M607" s="751"/>
      <c r="N607" s="751"/>
      <c r="O607" s="751"/>
      <c r="P607" s="751"/>
      <c r="Q607" s="751"/>
      <c r="R607" s="751"/>
      <c r="S607" s="751"/>
      <c r="T607" s="751"/>
      <c r="U607" s="751"/>
      <c r="V607" s="750"/>
      <c r="W607" s="339"/>
      <c r="X607" s="338"/>
      <c r="Y607" s="338"/>
    </row>
    <row r="608" spans="1:25" ht="22.5" customHeight="1" x14ac:dyDescent="0.25">
      <c r="A608" s="746"/>
      <c r="B608" s="747"/>
      <c r="C608" s="747"/>
      <c r="D608" s="747"/>
      <c r="E608" s="747"/>
      <c r="F608" s="747"/>
      <c r="G608" s="747"/>
      <c r="H608" s="747"/>
      <c r="I608" s="747"/>
      <c r="J608" s="747"/>
      <c r="K608" s="748"/>
      <c r="L608" s="751"/>
      <c r="M608" s="751"/>
      <c r="N608" s="751"/>
      <c r="O608" s="751"/>
      <c r="P608" s="751"/>
      <c r="Q608" s="751"/>
      <c r="R608" s="751"/>
      <c r="S608" s="751"/>
      <c r="T608" s="751"/>
      <c r="U608" s="751"/>
      <c r="V608" s="750"/>
      <c r="W608" s="339"/>
      <c r="X608" s="338"/>
      <c r="Y608" s="338"/>
    </row>
    <row r="609" spans="1:25" ht="22.5" customHeight="1" x14ac:dyDescent="0.25">
      <c r="A609" s="746"/>
      <c r="B609" s="747"/>
      <c r="C609" s="747"/>
      <c r="D609" s="747"/>
      <c r="E609" s="747"/>
      <c r="F609" s="747"/>
      <c r="G609" s="747"/>
      <c r="H609" s="747"/>
      <c r="I609" s="747"/>
      <c r="J609" s="747"/>
      <c r="K609" s="748"/>
      <c r="L609" s="751"/>
      <c r="M609" s="751"/>
      <c r="N609" s="751"/>
      <c r="O609" s="751"/>
      <c r="P609" s="751"/>
      <c r="Q609" s="751"/>
      <c r="R609" s="751"/>
      <c r="S609" s="751"/>
      <c r="T609" s="751"/>
      <c r="U609" s="751"/>
      <c r="V609" s="750"/>
      <c r="W609" s="339"/>
      <c r="X609" s="338"/>
      <c r="Y609" s="338"/>
    </row>
    <row r="610" spans="1:25" ht="22.5" customHeight="1" x14ac:dyDescent="0.25">
      <c r="A610" s="746"/>
      <c r="B610" s="747"/>
      <c r="C610" s="747"/>
      <c r="D610" s="747"/>
      <c r="E610" s="747"/>
      <c r="F610" s="747"/>
      <c r="G610" s="747"/>
      <c r="H610" s="747"/>
      <c r="I610" s="747"/>
      <c r="J610" s="747"/>
      <c r="K610" s="748"/>
      <c r="L610" s="751"/>
      <c r="M610" s="751"/>
      <c r="N610" s="751"/>
      <c r="O610" s="751"/>
      <c r="P610" s="751"/>
      <c r="Q610" s="751"/>
      <c r="R610" s="751"/>
      <c r="S610" s="751"/>
      <c r="T610" s="751"/>
      <c r="U610" s="751"/>
      <c r="V610" s="750"/>
      <c r="W610" s="339"/>
      <c r="X610" s="338"/>
      <c r="Y610" s="338"/>
    </row>
    <row r="611" spans="1:25" ht="22.5" customHeight="1" x14ac:dyDescent="0.25">
      <c r="A611" s="746"/>
      <c r="B611" s="747"/>
      <c r="C611" s="747"/>
      <c r="D611" s="747"/>
      <c r="E611" s="747"/>
      <c r="F611" s="747"/>
      <c r="G611" s="747"/>
      <c r="H611" s="747"/>
      <c r="I611" s="747"/>
      <c r="J611" s="747"/>
      <c r="K611" s="748"/>
      <c r="L611" s="751"/>
      <c r="M611" s="751"/>
      <c r="N611" s="751"/>
      <c r="O611" s="751"/>
      <c r="P611" s="751"/>
      <c r="Q611" s="751"/>
      <c r="R611" s="751"/>
      <c r="S611" s="751"/>
      <c r="T611" s="751"/>
      <c r="U611" s="751"/>
      <c r="V611" s="750"/>
      <c r="W611" s="339"/>
      <c r="X611" s="338"/>
      <c r="Y611" s="338"/>
    </row>
    <row r="612" spans="1:25" ht="22.5" customHeight="1" x14ac:dyDescent="0.25">
      <c r="A612" s="746"/>
      <c r="B612" s="747"/>
      <c r="C612" s="747"/>
      <c r="D612" s="747"/>
      <c r="E612" s="747"/>
      <c r="F612" s="747"/>
      <c r="G612" s="747"/>
      <c r="H612" s="747"/>
      <c r="I612" s="747"/>
      <c r="J612" s="747"/>
      <c r="K612" s="748"/>
      <c r="L612" s="751"/>
      <c r="M612" s="751"/>
      <c r="N612" s="751"/>
      <c r="O612" s="751"/>
      <c r="P612" s="751"/>
      <c r="Q612" s="751"/>
      <c r="R612" s="751"/>
      <c r="S612" s="751"/>
      <c r="T612" s="751"/>
      <c r="U612" s="751"/>
      <c r="V612" s="750"/>
      <c r="W612" s="339"/>
      <c r="X612" s="338"/>
      <c r="Y612" s="338"/>
    </row>
    <row r="613" spans="1:25" ht="22.5" customHeight="1" x14ac:dyDescent="0.25">
      <c r="A613" s="746"/>
      <c r="B613" s="747"/>
      <c r="C613" s="747"/>
      <c r="D613" s="747"/>
      <c r="E613" s="747"/>
      <c r="F613" s="747"/>
      <c r="G613" s="747"/>
      <c r="H613" s="747"/>
      <c r="I613" s="747"/>
      <c r="J613" s="747"/>
      <c r="K613" s="748"/>
      <c r="L613" s="751"/>
      <c r="M613" s="751"/>
      <c r="N613" s="751"/>
      <c r="O613" s="751"/>
      <c r="P613" s="751"/>
      <c r="Q613" s="751"/>
      <c r="R613" s="751"/>
      <c r="S613" s="751"/>
      <c r="T613" s="751"/>
      <c r="U613" s="751"/>
      <c r="V613" s="750"/>
      <c r="W613" s="339"/>
      <c r="X613" s="338"/>
      <c r="Y613" s="338"/>
    </row>
    <row r="614" spans="1:25" ht="22.5" customHeight="1" x14ac:dyDescent="0.25">
      <c r="A614" s="746"/>
      <c r="B614" s="747"/>
      <c r="C614" s="747"/>
      <c r="D614" s="747"/>
      <c r="E614" s="747"/>
      <c r="F614" s="747"/>
      <c r="G614" s="747"/>
      <c r="H614" s="747"/>
      <c r="I614" s="747"/>
      <c r="J614" s="747"/>
      <c r="K614" s="748"/>
      <c r="L614" s="751"/>
      <c r="M614" s="751"/>
      <c r="N614" s="751"/>
      <c r="O614" s="751"/>
      <c r="P614" s="751"/>
      <c r="Q614" s="751"/>
      <c r="R614" s="751"/>
      <c r="S614" s="751"/>
      <c r="T614" s="751"/>
      <c r="U614" s="751"/>
      <c r="V614" s="750"/>
      <c r="W614" s="339"/>
      <c r="X614" s="338"/>
      <c r="Y614" s="338"/>
    </row>
    <row r="615" spans="1:25" ht="22.5" customHeight="1" x14ac:dyDescent="0.25">
      <c r="A615" s="746"/>
      <c r="B615" s="747"/>
      <c r="C615" s="747"/>
      <c r="D615" s="747"/>
      <c r="E615" s="747"/>
      <c r="F615" s="747"/>
      <c r="G615" s="747"/>
      <c r="H615" s="747"/>
      <c r="I615" s="747"/>
      <c r="J615" s="747"/>
      <c r="K615" s="748"/>
      <c r="L615" s="751"/>
      <c r="M615" s="751"/>
      <c r="N615" s="751"/>
      <c r="O615" s="751"/>
      <c r="P615" s="751"/>
      <c r="Q615" s="751"/>
      <c r="R615" s="751"/>
      <c r="S615" s="751"/>
      <c r="T615" s="751"/>
      <c r="U615" s="751"/>
      <c r="V615" s="750"/>
      <c r="W615" s="339"/>
      <c r="X615" s="338"/>
      <c r="Y615" s="338"/>
    </row>
    <row r="616" spans="1:25" ht="22.5" customHeight="1" x14ac:dyDescent="0.25">
      <c r="A616" s="746"/>
      <c r="B616" s="747"/>
      <c r="C616" s="747"/>
      <c r="D616" s="747"/>
      <c r="E616" s="747"/>
      <c r="F616" s="747"/>
      <c r="G616" s="747"/>
      <c r="H616" s="747"/>
      <c r="I616" s="747"/>
      <c r="J616" s="747"/>
      <c r="K616" s="748"/>
      <c r="L616" s="751"/>
      <c r="M616" s="751"/>
      <c r="N616" s="751"/>
      <c r="O616" s="751"/>
      <c r="P616" s="751"/>
      <c r="Q616" s="751"/>
      <c r="R616" s="751"/>
      <c r="S616" s="751"/>
      <c r="T616" s="751"/>
      <c r="U616" s="751"/>
      <c r="V616" s="750"/>
      <c r="W616" s="339"/>
      <c r="X616" s="338"/>
      <c r="Y616" s="338"/>
    </row>
    <row r="617" spans="1:25" ht="22.5" customHeight="1" x14ac:dyDescent="0.25">
      <c r="A617" s="746"/>
      <c r="B617" s="747"/>
      <c r="C617" s="747"/>
      <c r="D617" s="747"/>
      <c r="E617" s="747"/>
      <c r="F617" s="747"/>
      <c r="G617" s="747"/>
      <c r="H617" s="747"/>
      <c r="I617" s="747"/>
      <c r="J617" s="747"/>
      <c r="K617" s="748"/>
      <c r="L617" s="751"/>
      <c r="M617" s="751"/>
      <c r="N617" s="751"/>
      <c r="O617" s="751"/>
      <c r="P617" s="751"/>
      <c r="Q617" s="751"/>
      <c r="R617" s="751"/>
      <c r="S617" s="751"/>
      <c r="T617" s="751"/>
      <c r="U617" s="751"/>
      <c r="V617" s="750"/>
      <c r="W617" s="339"/>
      <c r="X617" s="338"/>
      <c r="Y617" s="338"/>
    </row>
    <row r="618" spans="1:25" ht="22.5" customHeight="1" x14ac:dyDescent="0.25">
      <c r="A618" s="746"/>
      <c r="B618" s="747"/>
      <c r="C618" s="747"/>
      <c r="D618" s="747"/>
      <c r="E618" s="747"/>
      <c r="F618" s="747"/>
      <c r="G618" s="747"/>
      <c r="H618" s="747"/>
      <c r="I618" s="747"/>
      <c r="J618" s="747"/>
      <c r="K618" s="748"/>
      <c r="L618" s="751"/>
      <c r="M618" s="751"/>
      <c r="N618" s="751"/>
      <c r="O618" s="751"/>
      <c r="P618" s="751"/>
      <c r="Q618" s="751"/>
      <c r="R618" s="751"/>
      <c r="S618" s="751"/>
      <c r="T618" s="751"/>
      <c r="U618" s="751"/>
      <c r="V618" s="750"/>
      <c r="W618" s="339"/>
      <c r="X618" s="338"/>
      <c r="Y618" s="338"/>
    </row>
    <row r="619" spans="1:25" s="327" customFormat="1" ht="22.5" customHeight="1" x14ac:dyDescent="0.25">
      <c r="A619" s="746"/>
      <c r="B619" s="747"/>
      <c r="C619" s="747"/>
      <c r="D619" s="747"/>
      <c r="E619" s="747"/>
      <c r="F619" s="747"/>
      <c r="G619" s="747"/>
      <c r="H619" s="339"/>
      <c r="I619" s="339"/>
      <c r="J619" s="339"/>
      <c r="K619" s="340"/>
      <c r="L619" s="344"/>
      <c r="M619" s="344"/>
      <c r="N619" s="344"/>
      <c r="O619" s="344"/>
      <c r="P619" s="344"/>
      <c r="Q619" s="344"/>
      <c r="R619" s="344"/>
      <c r="S619" s="344"/>
      <c r="T619" s="344"/>
      <c r="U619" s="344"/>
      <c r="V619" s="342"/>
      <c r="W619" s="339"/>
      <c r="X619" s="338"/>
      <c r="Y619" s="338"/>
    </row>
    <row r="620" spans="1:25" s="327" customFormat="1" ht="22.5" customHeight="1" x14ac:dyDescent="0.25">
      <c r="A620" s="746"/>
      <c r="B620" s="747"/>
      <c r="C620" s="747"/>
      <c r="D620" s="747"/>
      <c r="E620" s="747"/>
      <c r="F620" s="747"/>
      <c r="G620" s="747"/>
      <c r="H620" s="339"/>
      <c r="I620" s="339"/>
      <c r="J620" s="339"/>
      <c r="K620" s="340"/>
      <c r="L620" s="344"/>
      <c r="M620" s="344"/>
      <c r="N620" s="344"/>
      <c r="O620" s="344"/>
      <c r="P620" s="344"/>
      <c r="Q620" s="344"/>
      <c r="R620" s="344"/>
      <c r="S620" s="344"/>
      <c r="T620" s="344"/>
      <c r="U620" s="344"/>
      <c r="V620" s="342"/>
      <c r="W620" s="339"/>
      <c r="X620" s="338"/>
      <c r="Y620" s="338"/>
    </row>
    <row r="621" spans="1:25" ht="22.5" customHeight="1" x14ac:dyDescent="0.25">
      <c r="A621" s="746"/>
      <c r="B621" s="747"/>
      <c r="C621" s="747"/>
      <c r="D621" s="747"/>
      <c r="E621" s="747"/>
      <c r="F621" s="747"/>
      <c r="G621" s="747"/>
      <c r="H621" s="747"/>
      <c r="I621" s="747"/>
      <c r="J621" s="747"/>
      <c r="K621" s="748"/>
      <c r="L621" s="751"/>
      <c r="M621" s="751"/>
      <c r="N621" s="751"/>
      <c r="O621" s="751"/>
      <c r="P621" s="751"/>
      <c r="Q621" s="751"/>
      <c r="R621" s="751"/>
      <c r="S621" s="751"/>
      <c r="T621" s="751"/>
      <c r="U621" s="751"/>
      <c r="V621" s="750"/>
      <c r="W621" s="339"/>
      <c r="X621" s="338"/>
      <c r="Y621" s="338"/>
    </row>
    <row r="622" spans="1:25" ht="22.5" customHeight="1" x14ac:dyDescent="0.25">
      <c r="A622" s="746"/>
      <c r="B622" s="747"/>
      <c r="C622" s="747"/>
      <c r="D622" s="747"/>
      <c r="E622" s="747"/>
      <c r="F622" s="747"/>
      <c r="G622" s="747"/>
      <c r="H622" s="747"/>
      <c r="I622" s="747"/>
      <c r="J622" s="747"/>
      <c r="K622" s="748"/>
      <c r="L622" s="751"/>
      <c r="M622" s="751"/>
      <c r="N622" s="751"/>
      <c r="O622" s="751"/>
      <c r="P622" s="751"/>
      <c r="Q622" s="751"/>
      <c r="R622" s="751"/>
      <c r="S622" s="751"/>
      <c r="T622" s="751"/>
      <c r="U622" s="751"/>
      <c r="V622" s="750"/>
      <c r="W622" s="339"/>
      <c r="X622" s="338"/>
      <c r="Y622" s="338"/>
    </row>
    <row r="623" spans="1:25" ht="22.5" customHeight="1" x14ac:dyDescent="0.25">
      <c r="A623" s="746"/>
      <c r="B623" s="747"/>
      <c r="C623" s="747"/>
      <c r="D623" s="747"/>
      <c r="E623" s="747"/>
      <c r="F623" s="747"/>
      <c r="G623" s="747"/>
      <c r="H623" s="747"/>
      <c r="I623" s="747"/>
      <c r="J623" s="747"/>
      <c r="K623" s="748"/>
      <c r="L623" s="751"/>
      <c r="M623" s="751"/>
      <c r="N623" s="751"/>
      <c r="O623" s="751"/>
      <c r="P623" s="751"/>
      <c r="Q623" s="751"/>
      <c r="R623" s="751"/>
      <c r="S623" s="751"/>
      <c r="T623" s="751"/>
      <c r="U623" s="751"/>
      <c r="V623" s="750"/>
      <c r="W623" s="339"/>
      <c r="X623" s="338"/>
      <c r="Y623" s="338"/>
    </row>
    <row r="624" spans="1:25" ht="22.5" customHeight="1" x14ac:dyDescent="0.25">
      <c r="A624" s="746"/>
      <c r="B624" s="747"/>
      <c r="C624" s="747"/>
      <c r="D624" s="747"/>
      <c r="E624" s="747"/>
      <c r="F624" s="747"/>
      <c r="G624" s="747"/>
      <c r="H624" s="747"/>
      <c r="I624" s="747"/>
      <c r="J624" s="747"/>
      <c r="K624" s="748"/>
      <c r="L624" s="751"/>
      <c r="M624" s="751"/>
      <c r="N624" s="751"/>
      <c r="O624" s="751"/>
      <c r="P624" s="751"/>
      <c r="Q624" s="751"/>
      <c r="R624" s="751"/>
      <c r="S624" s="751"/>
      <c r="T624" s="751"/>
      <c r="U624" s="751"/>
      <c r="V624" s="750"/>
      <c r="W624" s="339"/>
      <c r="X624" s="338"/>
      <c r="Y624" s="338"/>
    </row>
    <row r="625" spans="1:25" ht="22.5" customHeight="1" x14ac:dyDescent="0.25">
      <c r="A625" s="746"/>
      <c r="B625" s="747"/>
      <c r="C625" s="747"/>
      <c r="D625" s="747"/>
      <c r="E625" s="747"/>
      <c r="F625" s="747"/>
      <c r="G625" s="747"/>
      <c r="H625" s="747"/>
      <c r="I625" s="747"/>
      <c r="J625" s="747"/>
      <c r="K625" s="748"/>
      <c r="L625" s="751"/>
      <c r="M625" s="751"/>
      <c r="N625" s="751"/>
      <c r="O625" s="751"/>
      <c r="P625" s="751"/>
      <c r="Q625" s="751"/>
      <c r="R625" s="751"/>
      <c r="S625" s="751"/>
      <c r="T625" s="751"/>
      <c r="U625" s="751"/>
      <c r="V625" s="750"/>
      <c r="W625" s="339"/>
      <c r="X625" s="338"/>
      <c r="Y625" s="338"/>
    </row>
    <row r="626" spans="1:25" ht="22.5" customHeight="1" x14ac:dyDescent="0.25">
      <c r="A626" s="746"/>
      <c r="B626" s="747"/>
      <c r="C626" s="747"/>
      <c r="D626" s="747"/>
      <c r="E626" s="747"/>
      <c r="F626" s="747"/>
      <c r="G626" s="747"/>
      <c r="H626" s="747"/>
      <c r="I626" s="747"/>
      <c r="J626" s="747"/>
      <c r="K626" s="748"/>
      <c r="L626" s="751"/>
      <c r="M626" s="751"/>
      <c r="N626" s="751"/>
      <c r="O626" s="751"/>
      <c r="P626" s="751"/>
      <c r="Q626" s="751"/>
      <c r="R626" s="751"/>
      <c r="S626" s="751"/>
      <c r="T626" s="751"/>
      <c r="U626" s="751"/>
      <c r="V626" s="750"/>
      <c r="W626" s="339"/>
      <c r="X626" s="338"/>
      <c r="Y626" s="338"/>
    </row>
    <row r="627" spans="1:25" ht="22.5" customHeight="1" x14ac:dyDescent="0.25">
      <c r="A627" s="746"/>
      <c r="B627" s="747"/>
      <c r="C627" s="747"/>
      <c r="D627" s="747"/>
      <c r="E627" s="747"/>
      <c r="F627" s="747"/>
      <c r="G627" s="747"/>
      <c r="H627" s="747"/>
      <c r="I627" s="747"/>
      <c r="J627" s="747"/>
      <c r="K627" s="748"/>
      <c r="L627" s="751"/>
      <c r="M627" s="751"/>
      <c r="N627" s="751"/>
      <c r="O627" s="751"/>
      <c r="P627" s="751"/>
      <c r="Q627" s="751"/>
      <c r="R627" s="751"/>
      <c r="S627" s="751"/>
      <c r="T627" s="751"/>
      <c r="U627" s="751"/>
      <c r="V627" s="750"/>
      <c r="W627" s="339"/>
      <c r="X627" s="338"/>
      <c r="Y627" s="338"/>
    </row>
    <row r="628" spans="1:25" ht="22.5" customHeight="1" x14ac:dyDescent="0.25">
      <c r="A628" s="746"/>
      <c r="B628" s="747"/>
      <c r="C628" s="747"/>
      <c r="D628" s="747"/>
      <c r="E628" s="747"/>
      <c r="F628" s="747"/>
      <c r="G628" s="747"/>
      <c r="H628" s="747"/>
      <c r="I628" s="747"/>
      <c r="J628" s="747"/>
      <c r="K628" s="748"/>
      <c r="L628" s="751"/>
      <c r="M628" s="751"/>
      <c r="N628" s="751"/>
      <c r="O628" s="751"/>
      <c r="P628" s="751"/>
      <c r="Q628" s="751"/>
      <c r="R628" s="751"/>
      <c r="S628" s="751"/>
      <c r="T628" s="751"/>
      <c r="U628" s="751"/>
      <c r="V628" s="750"/>
      <c r="W628" s="339"/>
      <c r="X628" s="338"/>
      <c r="Y628" s="338"/>
    </row>
    <row r="629" spans="1:25" ht="22.5" customHeight="1" x14ac:dyDescent="0.25">
      <c r="A629" s="746"/>
      <c r="B629" s="747"/>
      <c r="C629" s="747"/>
      <c r="D629" s="747"/>
      <c r="E629" s="747"/>
      <c r="F629" s="747"/>
      <c r="G629" s="747"/>
      <c r="H629" s="747"/>
      <c r="I629" s="747"/>
      <c r="J629" s="747"/>
      <c r="K629" s="748"/>
      <c r="L629" s="751"/>
      <c r="M629" s="751"/>
      <c r="N629" s="751"/>
      <c r="O629" s="751"/>
      <c r="P629" s="751"/>
      <c r="Q629" s="751"/>
      <c r="R629" s="751"/>
      <c r="S629" s="751"/>
      <c r="T629" s="751"/>
      <c r="U629" s="751"/>
      <c r="V629" s="750"/>
      <c r="W629" s="339"/>
      <c r="X629" s="338"/>
      <c r="Y629" s="338"/>
    </row>
    <row r="630" spans="1:25" ht="22.5" customHeight="1" x14ac:dyDescent="0.25">
      <c r="A630" s="746"/>
      <c r="B630" s="747"/>
      <c r="C630" s="747"/>
      <c r="D630" s="747"/>
      <c r="E630" s="747"/>
      <c r="F630" s="747"/>
      <c r="G630" s="747"/>
      <c r="H630" s="747"/>
      <c r="I630" s="747"/>
      <c r="J630" s="747"/>
      <c r="K630" s="748"/>
      <c r="L630" s="751"/>
      <c r="M630" s="751"/>
      <c r="N630" s="751"/>
      <c r="O630" s="751"/>
      <c r="P630" s="751"/>
      <c r="Q630" s="751"/>
      <c r="R630" s="751"/>
      <c r="S630" s="751"/>
      <c r="T630" s="751"/>
      <c r="U630" s="751"/>
      <c r="V630" s="750"/>
      <c r="W630" s="339"/>
      <c r="X630" s="338"/>
      <c r="Y630" s="338"/>
    </row>
    <row r="631" spans="1:25" ht="22.5" customHeight="1" x14ac:dyDescent="0.25">
      <c r="A631" s="746"/>
      <c r="B631" s="747"/>
      <c r="C631" s="747"/>
      <c r="D631" s="747"/>
      <c r="E631" s="747"/>
      <c r="F631" s="747"/>
      <c r="G631" s="747"/>
      <c r="H631" s="747"/>
      <c r="I631" s="747"/>
      <c r="J631" s="747"/>
      <c r="K631" s="748"/>
      <c r="L631" s="751"/>
      <c r="M631" s="751"/>
      <c r="N631" s="751"/>
      <c r="O631" s="751"/>
      <c r="P631" s="751"/>
      <c r="Q631" s="751"/>
      <c r="R631" s="751"/>
      <c r="S631" s="751"/>
      <c r="T631" s="751"/>
      <c r="U631" s="751"/>
      <c r="V631" s="750"/>
      <c r="W631" s="339"/>
      <c r="X631" s="338"/>
      <c r="Y631" s="338"/>
    </row>
    <row r="632" spans="1:25" ht="22.5" customHeight="1" x14ac:dyDescent="0.25">
      <c r="A632" s="746"/>
      <c r="B632" s="747"/>
      <c r="C632" s="747"/>
      <c r="D632" s="747"/>
      <c r="E632" s="747"/>
      <c r="F632" s="747"/>
      <c r="G632" s="747"/>
      <c r="H632" s="747"/>
      <c r="I632" s="747"/>
      <c r="J632" s="747"/>
      <c r="K632" s="748"/>
      <c r="L632" s="751"/>
      <c r="M632" s="751"/>
      <c r="N632" s="751"/>
      <c r="O632" s="751"/>
      <c r="P632" s="751"/>
      <c r="Q632" s="751"/>
      <c r="R632" s="751"/>
      <c r="S632" s="751"/>
      <c r="T632" s="751"/>
      <c r="U632" s="751"/>
      <c r="V632" s="750"/>
      <c r="W632" s="339"/>
      <c r="X632" s="338"/>
      <c r="Y632" s="338"/>
    </row>
    <row r="633" spans="1:25" ht="22.5" customHeight="1" x14ac:dyDescent="0.25">
      <c r="A633" s="746"/>
      <c r="B633" s="747"/>
      <c r="C633" s="747"/>
      <c r="D633" s="747"/>
      <c r="E633" s="747"/>
      <c r="F633" s="747"/>
      <c r="G633" s="747"/>
      <c r="H633" s="747"/>
      <c r="I633" s="747"/>
      <c r="J633" s="747"/>
      <c r="K633" s="748"/>
      <c r="L633" s="751"/>
      <c r="M633" s="751"/>
      <c r="N633" s="751"/>
      <c r="O633" s="751"/>
      <c r="P633" s="751"/>
      <c r="Q633" s="751"/>
      <c r="R633" s="751"/>
      <c r="S633" s="751"/>
      <c r="T633" s="751"/>
      <c r="U633" s="751"/>
      <c r="V633" s="750"/>
      <c r="W633" s="339"/>
      <c r="X633" s="338"/>
      <c r="Y633" s="338"/>
    </row>
    <row r="634" spans="1:25" ht="22.5" customHeight="1" x14ac:dyDescent="0.25">
      <c r="A634" s="746"/>
      <c r="B634" s="747"/>
      <c r="C634" s="747"/>
      <c r="D634" s="747"/>
      <c r="E634" s="747"/>
      <c r="F634" s="747"/>
      <c r="G634" s="747"/>
      <c r="H634" s="747"/>
      <c r="I634" s="747"/>
      <c r="J634" s="747"/>
      <c r="K634" s="340"/>
      <c r="L634" s="344"/>
      <c r="M634" s="344"/>
      <c r="N634" s="344"/>
      <c r="O634" s="344"/>
      <c r="P634" s="344"/>
      <c r="Q634" s="344"/>
      <c r="R634" s="344"/>
      <c r="S634" s="344"/>
      <c r="T634" s="344"/>
      <c r="U634" s="344"/>
      <c r="V634" s="342"/>
      <c r="W634" s="339"/>
      <c r="X634" s="338"/>
      <c r="Y634" s="338"/>
    </row>
    <row r="635" spans="1:25" ht="22.5" customHeight="1" x14ac:dyDescent="0.25">
      <c r="A635" s="746"/>
      <c r="B635" s="747"/>
      <c r="C635" s="747"/>
      <c r="D635" s="747"/>
      <c r="E635" s="747"/>
      <c r="F635" s="747"/>
      <c r="G635" s="747"/>
      <c r="H635" s="747"/>
      <c r="I635" s="747"/>
      <c r="J635" s="747"/>
      <c r="K635" s="748"/>
      <c r="L635" s="751"/>
      <c r="M635" s="751"/>
      <c r="N635" s="751"/>
      <c r="O635" s="751"/>
      <c r="P635" s="751"/>
      <c r="Q635" s="751"/>
      <c r="R635" s="751"/>
      <c r="S635" s="751"/>
      <c r="T635" s="751"/>
      <c r="U635" s="751"/>
      <c r="V635" s="750"/>
      <c r="W635" s="339"/>
      <c r="X635" s="338"/>
      <c r="Y635" s="338"/>
    </row>
    <row r="636" spans="1:25" ht="22.5" customHeight="1" x14ac:dyDescent="0.25">
      <c r="A636" s="746"/>
      <c r="B636" s="747"/>
      <c r="C636" s="747"/>
      <c r="D636" s="747"/>
      <c r="E636" s="747"/>
      <c r="F636" s="747"/>
      <c r="G636" s="747"/>
      <c r="H636" s="747"/>
      <c r="I636" s="747"/>
      <c r="J636" s="747"/>
      <c r="K636" s="748"/>
      <c r="L636" s="751"/>
      <c r="M636" s="751"/>
      <c r="N636" s="751"/>
      <c r="O636" s="751"/>
      <c r="P636" s="751"/>
      <c r="Q636" s="751"/>
      <c r="R636" s="751"/>
      <c r="S636" s="751"/>
      <c r="T636" s="751"/>
      <c r="U636" s="751"/>
      <c r="V636" s="750"/>
      <c r="W636" s="339"/>
      <c r="X636" s="338"/>
      <c r="Y636" s="338"/>
    </row>
    <row r="637" spans="1:25" ht="22.5" customHeight="1" x14ac:dyDescent="0.25">
      <c r="A637" s="746"/>
      <c r="B637" s="747"/>
      <c r="C637" s="747"/>
      <c r="D637" s="747"/>
      <c r="E637" s="747"/>
      <c r="F637" s="747"/>
      <c r="G637" s="747"/>
      <c r="H637" s="747"/>
      <c r="I637" s="747"/>
      <c r="J637" s="747"/>
      <c r="K637" s="748"/>
      <c r="L637" s="751"/>
      <c r="M637" s="751"/>
      <c r="N637" s="751"/>
      <c r="O637" s="751"/>
      <c r="P637" s="751"/>
      <c r="Q637" s="751"/>
      <c r="R637" s="751"/>
      <c r="S637" s="751"/>
      <c r="T637" s="751"/>
      <c r="U637" s="751"/>
      <c r="V637" s="750"/>
      <c r="W637" s="339"/>
      <c r="X637" s="338"/>
      <c r="Y637" s="338"/>
    </row>
    <row r="638" spans="1:25" ht="22.5" customHeight="1" x14ac:dyDescent="0.25">
      <c r="A638" s="746"/>
      <c r="B638" s="747"/>
      <c r="C638" s="747"/>
      <c r="D638" s="747"/>
      <c r="E638" s="747"/>
      <c r="F638" s="747"/>
      <c r="G638" s="747"/>
      <c r="H638" s="747"/>
      <c r="I638" s="747"/>
      <c r="J638" s="747"/>
      <c r="K638" s="748"/>
      <c r="L638" s="751"/>
      <c r="M638" s="751"/>
      <c r="N638" s="751"/>
      <c r="O638" s="751"/>
      <c r="P638" s="751"/>
      <c r="Q638" s="751"/>
      <c r="R638" s="751"/>
      <c r="S638" s="751"/>
      <c r="T638" s="751"/>
      <c r="U638" s="751"/>
      <c r="V638" s="750"/>
      <c r="W638" s="339"/>
      <c r="X638" s="338"/>
      <c r="Y638" s="338"/>
    </row>
    <row r="639" spans="1:25" ht="22.5" customHeight="1" x14ac:dyDescent="0.25">
      <c r="A639" s="746"/>
      <c r="B639" s="747"/>
      <c r="C639" s="747"/>
      <c r="D639" s="747"/>
      <c r="E639" s="747"/>
      <c r="F639" s="747"/>
      <c r="G639" s="747"/>
      <c r="H639" s="747"/>
      <c r="I639" s="747"/>
      <c r="J639" s="747"/>
      <c r="K639" s="748"/>
      <c r="L639" s="751"/>
      <c r="M639" s="751"/>
      <c r="N639" s="751"/>
      <c r="O639" s="751"/>
      <c r="P639" s="751"/>
      <c r="Q639" s="751"/>
      <c r="R639" s="751"/>
      <c r="S639" s="751"/>
      <c r="T639" s="751"/>
      <c r="U639" s="751"/>
      <c r="V639" s="750"/>
      <c r="W639" s="339"/>
      <c r="X639" s="338"/>
      <c r="Y639" s="338"/>
    </row>
    <row r="640" spans="1:25" ht="22.5" customHeight="1" x14ac:dyDescent="0.25">
      <c r="A640" s="746"/>
      <c r="B640" s="747"/>
      <c r="C640" s="747"/>
      <c r="D640" s="747"/>
      <c r="E640" s="747"/>
      <c r="F640" s="747"/>
      <c r="G640" s="747"/>
      <c r="H640" s="747"/>
      <c r="I640" s="747"/>
      <c r="J640" s="747"/>
      <c r="K640" s="748"/>
      <c r="L640" s="751"/>
      <c r="M640" s="751"/>
      <c r="N640" s="751"/>
      <c r="O640" s="751"/>
      <c r="P640" s="751"/>
      <c r="Q640" s="751"/>
      <c r="R640" s="751"/>
      <c r="S640" s="751"/>
      <c r="T640" s="751"/>
      <c r="U640" s="751"/>
      <c r="V640" s="750"/>
      <c r="W640" s="339"/>
      <c r="X640" s="338"/>
      <c r="Y640" s="338"/>
    </row>
    <row r="641" spans="1:25" ht="22.5" customHeight="1" x14ac:dyDescent="0.25">
      <c r="A641" s="746"/>
      <c r="B641" s="747"/>
      <c r="C641" s="747"/>
      <c r="D641" s="747"/>
      <c r="E641" s="747"/>
      <c r="F641" s="747"/>
      <c r="G641" s="747"/>
      <c r="H641" s="747"/>
      <c r="I641" s="747"/>
      <c r="J641" s="747"/>
      <c r="K641" s="748"/>
      <c r="L641" s="751"/>
      <c r="M641" s="751"/>
      <c r="N641" s="751"/>
      <c r="O641" s="751"/>
      <c r="P641" s="751"/>
      <c r="Q641" s="751"/>
      <c r="R641" s="751"/>
      <c r="S641" s="751"/>
      <c r="T641" s="751"/>
      <c r="U641" s="751"/>
      <c r="V641" s="750"/>
      <c r="W641" s="339"/>
      <c r="X641" s="338"/>
      <c r="Y641" s="338"/>
    </row>
    <row r="642" spans="1:25" ht="22.5" customHeight="1" x14ac:dyDescent="0.25">
      <c r="A642" s="746"/>
      <c r="B642" s="747"/>
      <c r="C642" s="747"/>
      <c r="D642" s="747"/>
      <c r="E642" s="747"/>
      <c r="F642" s="747"/>
      <c r="G642" s="747"/>
      <c r="H642" s="747"/>
      <c r="I642" s="747"/>
      <c r="J642" s="747"/>
      <c r="K642" s="748"/>
      <c r="L642" s="751"/>
      <c r="M642" s="751"/>
      <c r="N642" s="751"/>
      <c r="O642" s="751"/>
      <c r="P642" s="751"/>
      <c r="Q642" s="751"/>
      <c r="R642" s="751"/>
      <c r="S642" s="751"/>
      <c r="T642" s="751"/>
      <c r="U642" s="751"/>
      <c r="V642" s="750"/>
      <c r="W642" s="339"/>
      <c r="X642" s="338"/>
      <c r="Y642" s="338"/>
    </row>
    <row r="643" spans="1:25" ht="22.5" customHeight="1" x14ac:dyDescent="0.25">
      <c r="A643" s="746"/>
      <c r="B643" s="747"/>
      <c r="C643" s="747"/>
      <c r="D643" s="747"/>
      <c r="E643" s="747"/>
      <c r="F643" s="747"/>
      <c r="G643" s="747"/>
      <c r="H643" s="747"/>
      <c r="I643" s="747"/>
      <c r="J643" s="747"/>
      <c r="K643" s="748"/>
      <c r="L643" s="751"/>
      <c r="M643" s="751"/>
      <c r="N643" s="751"/>
      <c r="O643" s="751"/>
      <c r="P643" s="751"/>
      <c r="Q643" s="751"/>
      <c r="R643" s="751"/>
      <c r="S643" s="751"/>
      <c r="T643" s="751"/>
      <c r="U643" s="751"/>
      <c r="V643" s="750"/>
      <c r="W643" s="339"/>
      <c r="X643" s="338"/>
      <c r="Y643" s="338"/>
    </row>
    <row r="644" spans="1:25" ht="22.5" customHeight="1" x14ac:dyDescent="0.25">
      <c r="A644" s="746"/>
      <c r="B644" s="747"/>
      <c r="C644" s="747"/>
      <c r="D644" s="747"/>
      <c r="E644" s="747"/>
      <c r="F644" s="747"/>
      <c r="G644" s="747"/>
      <c r="H644" s="747"/>
      <c r="I644" s="747"/>
      <c r="J644" s="747"/>
      <c r="K644" s="748"/>
      <c r="L644" s="751"/>
      <c r="M644" s="751"/>
      <c r="N644" s="751"/>
      <c r="O644" s="751"/>
      <c r="P644" s="751"/>
      <c r="Q644" s="751"/>
      <c r="R644" s="751"/>
      <c r="S644" s="751"/>
      <c r="T644" s="751"/>
      <c r="U644" s="751"/>
      <c r="V644" s="750"/>
      <c r="W644" s="339"/>
      <c r="X644" s="338"/>
      <c r="Y644" s="338"/>
    </row>
    <row r="645" spans="1:25" ht="22.5" customHeight="1" x14ac:dyDescent="0.25">
      <c r="A645" s="746"/>
      <c r="B645" s="747"/>
      <c r="C645" s="747"/>
      <c r="D645" s="747"/>
      <c r="E645" s="747"/>
      <c r="F645" s="747"/>
      <c r="G645" s="747"/>
      <c r="H645" s="747"/>
      <c r="I645" s="747"/>
      <c r="J645" s="747"/>
      <c r="K645" s="748"/>
      <c r="L645" s="751"/>
      <c r="M645" s="751"/>
      <c r="N645" s="751"/>
      <c r="O645" s="751"/>
      <c r="P645" s="751"/>
      <c r="Q645" s="751"/>
      <c r="R645" s="751"/>
      <c r="S645" s="751"/>
      <c r="T645" s="751"/>
      <c r="U645" s="751"/>
      <c r="V645" s="750"/>
      <c r="W645" s="339"/>
      <c r="X645" s="338"/>
      <c r="Y645" s="338"/>
    </row>
    <row r="646" spans="1:25" ht="22.5" customHeight="1" x14ac:dyDescent="0.25">
      <c r="A646" s="746"/>
      <c r="B646" s="747"/>
      <c r="C646" s="747"/>
      <c r="D646" s="747"/>
      <c r="E646" s="747"/>
      <c r="F646" s="747"/>
      <c r="G646" s="747"/>
      <c r="H646" s="747"/>
      <c r="I646" s="747"/>
      <c r="J646" s="747"/>
      <c r="K646" s="748"/>
      <c r="L646" s="751"/>
      <c r="M646" s="751"/>
      <c r="N646" s="751"/>
      <c r="O646" s="751"/>
      <c r="P646" s="751"/>
      <c r="Q646" s="751"/>
      <c r="R646" s="751"/>
      <c r="S646" s="751"/>
      <c r="T646" s="751"/>
      <c r="U646" s="751"/>
      <c r="V646" s="750"/>
      <c r="W646" s="339"/>
      <c r="X646" s="338"/>
      <c r="Y646" s="338"/>
    </row>
    <row r="647" spans="1:25" s="327" customFormat="1" ht="22.5" customHeight="1" x14ac:dyDescent="0.25">
      <c r="A647" s="746"/>
      <c r="B647" s="747"/>
      <c r="C647" s="747"/>
      <c r="D647" s="747"/>
      <c r="E647" s="747"/>
      <c r="F647" s="747"/>
      <c r="G647" s="747"/>
      <c r="H647" s="339"/>
      <c r="I647" s="339"/>
      <c r="J647" s="339"/>
      <c r="K647" s="340"/>
      <c r="L647" s="344"/>
      <c r="M647" s="344"/>
      <c r="N647" s="344"/>
      <c r="O647" s="344"/>
      <c r="P647" s="344"/>
      <c r="Q647" s="344"/>
      <c r="R647" s="344"/>
      <c r="S647" s="344"/>
      <c r="T647" s="344"/>
      <c r="U647" s="344"/>
      <c r="V647" s="342"/>
      <c r="W647" s="339"/>
      <c r="X647" s="338"/>
      <c r="Y647" s="338"/>
    </row>
    <row r="648" spans="1:25" s="327" customFormat="1" ht="22.5" customHeight="1" x14ac:dyDescent="0.25">
      <c r="A648" s="746"/>
      <c r="B648" s="747"/>
      <c r="C648" s="747"/>
      <c r="D648" s="747"/>
      <c r="E648" s="747"/>
      <c r="F648" s="747"/>
      <c r="G648" s="747"/>
      <c r="H648" s="339"/>
      <c r="I648" s="339"/>
      <c r="J648" s="339"/>
      <c r="K648" s="340"/>
      <c r="L648" s="344"/>
      <c r="M648" s="344"/>
      <c r="N648" s="344"/>
      <c r="O648" s="344"/>
      <c r="P648" s="344"/>
      <c r="Q648" s="344"/>
      <c r="R648" s="344"/>
      <c r="S648" s="344"/>
      <c r="T648" s="344"/>
      <c r="U648" s="344"/>
      <c r="V648" s="342"/>
      <c r="W648" s="339"/>
      <c r="X648" s="338"/>
      <c r="Y648" s="338"/>
    </row>
    <row r="649" spans="1:25" s="327" customFormat="1" ht="22.5" customHeight="1" x14ac:dyDescent="0.25">
      <c r="A649" s="747"/>
      <c r="B649" s="747"/>
      <c r="C649" s="747"/>
      <c r="D649" s="747"/>
      <c r="E649" s="747"/>
      <c r="F649" s="747"/>
      <c r="G649" s="747"/>
      <c r="H649" s="339"/>
      <c r="I649" s="339"/>
      <c r="J649" s="339"/>
      <c r="K649" s="340"/>
      <c r="L649" s="344"/>
      <c r="M649" s="344"/>
      <c r="N649" s="344"/>
      <c r="O649" s="344"/>
      <c r="P649" s="344"/>
      <c r="Q649" s="344"/>
      <c r="R649" s="344"/>
      <c r="S649" s="344"/>
      <c r="T649" s="344"/>
      <c r="U649" s="344"/>
      <c r="V649" s="342"/>
      <c r="W649" s="339"/>
      <c r="X649" s="338"/>
      <c r="Y649" s="338"/>
    </row>
    <row r="650" spans="1:25" s="327" customFormat="1" ht="22.5" customHeight="1" x14ac:dyDescent="0.25">
      <c r="A650" s="746"/>
      <c r="B650" s="747"/>
      <c r="C650" s="747"/>
      <c r="D650" s="747"/>
      <c r="E650" s="747"/>
      <c r="F650" s="747"/>
      <c r="G650" s="747"/>
      <c r="H650" s="339"/>
      <c r="I650" s="339"/>
      <c r="J650" s="339"/>
      <c r="K650" s="340"/>
      <c r="L650" s="344"/>
      <c r="M650" s="344"/>
      <c r="N650" s="344"/>
      <c r="O650" s="344"/>
      <c r="P650" s="344"/>
      <c r="Q650" s="344"/>
      <c r="R650" s="344"/>
      <c r="S650" s="344"/>
      <c r="T650" s="344"/>
      <c r="U650" s="344"/>
      <c r="V650" s="342"/>
      <c r="W650" s="339"/>
      <c r="X650" s="338"/>
      <c r="Y650" s="338"/>
    </row>
    <row r="651" spans="1:25" ht="22.5" customHeight="1" x14ac:dyDescent="0.25">
      <c r="A651" s="746"/>
      <c r="B651" s="747"/>
      <c r="C651" s="747"/>
      <c r="D651" s="747"/>
      <c r="E651" s="747"/>
      <c r="F651" s="747"/>
      <c r="G651" s="747"/>
      <c r="H651" s="747"/>
      <c r="I651" s="747"/>
      <c r="J651" s="747"/>
      <c r="K651" s="748"/>
      <c r="L651" s="751"/>
      <c r="M651" s="751"/>
      <c r="N651" s="751"/>
      <c r="O651" s="751"/>
      <c r="P651" s="751"/>
      <c r="Q651" s="751"/>
      <c r="R651" s="751"/>
      <c r="S651" s="751"/>
      <c r="T651" s="751"/>
      <c r="U651" s="751"/>
      <c r="V651" s="750"/>
      <c r="W651" s="339"/>
      <c r="X651" s="338"/>
      <c r="Y651" s="338"/>
    </row>
    <row r="652" spans="1:25" ht="22.5" customHeight="1" x14ac:dyDescent="0.25">
      <c r="A652" s="746"/>
      <c r="B652" s="747"/>
      <c r="C652" s="747"/>
      <c r="D652" s="747"/>
      <c r="E652" s="747"/>
      <c r="F652" s="747"/>
      <c r="G652" s="747"/>
      <c r="H652" s="747"/>
      <c r="I652" s="747"/>
      <c r="J652" s="747"/>
      <c r="K652" s="748"/>
      <c r="L652" s="751"/>
      <c r="M652" s="751"/>
      <c r="N652" s="751"/>
      <c r="O652" s="751"/>
      <c r="P652" s="751"/>
      <c r="Q652" s="751"/>
      <c r="R652" s="751"/>
      <c r="S652" s="751"/>
      <c r="T652" s="751"/>
      <c r="U652" s="751"/>
      <c r="V652" s="750"/>
      <c r="W652" s="339"/>
      <c r="X652" s="338"/>
      <c r="Y652" s="338"/>
    </row>
    <row r="653" spans="1:25" ht="22.5" customHeight="1" x14ac:dyDescent="0.25">
      <c r="A653" s="746"/>
      <c r="B653" s="747"/>
      <c r="C653" s="747"/>
      <c r="D653" s="747"/>
      <c r="E653" s="747"/>
      <c r="F653" s="747"/>
      <c r="G653" s="747"/>
      <c r="H653" s="747"/>
      <c r="I653" s="747"/>
      <c r="J653" s="747"/>
      <c r="K653" s="748"/>
      <c r="L653" s="751"/>
      <c r="M653" s="751"/>
      <c r="N653" s="751"/>
      <c r="O653" s="751"/>
      <c r="P653" s="751"/>
      <c r="Q653" s="751"/>
      <c r="R653" s="751"/>
      <c r="S653" s="751"/>
      <c r="T653" s="751"/>
      <c r="U653" s="751"/>
      <c r="V653" s="750"/>
      <c r="W653" s="339"/>
      <c r="X653" s="338"/>
      <c r="Y653" s="338"/>
    </row>
    <row r="654" spans="1:25" ht="22.5" customHeight="1" x14ac:dyDescent="0.25">
      <c r="A654" s="746"/>
      <c r="B654" s="747"/>
      <c r="C654" s="747"/>
      <c r="D654" s="747"/>
      <c r="E654" s="747"/>
      <c r="F654" s="747"/>
      <c r="G654" s="747"/>
      <c r="H654" s="747"/>
      <c r="I654" s="747"/>
      <c r="J654" s="747"/>
      <c r="K654" s="748"/>
      <c r="L654" s="751"/>
      <c r="M654" s="751"/>
      <c r="N654" s="751"/>
      <c r="O654" s="751"/>
      <c r="P654" s="751"/>
      <c r="Q654" s="751"/>
      <c r="R654" s="751"/>
      <c r="S654" s="751"/>
      <c r="T654" s="751"/>
      <c r="U654" s="751"/>
      <c r="V654" s="750"/>
      <c r="W654" s="339"/>
      <c r="X654" s="338"/>
      <c r="Y654" s="338"/>
    </row>
    <row r="655" spans="1:25" ht="22.5" customHeight="1" x14ac:dyDescent="0.25">
      <c r="A655" s="746"/>
      <c r="B655" s="747"/>
      <c r="C655" s="747"/>
      <c r="D655" s="747"/>
      <c r="E655" s="747"/>
      <c r="F655" s="747"/>
      <c r="G655" s="747"/>
      <c r="H655" s="747"/>
      <c r="I655" s="747"/>
      <c r="J655" s="747"/>
      <c r="K655" s="748"/>
      <c r="L655" s="751"/>
      <c r="M655" s="751"/>
      <c r="N655" s="751"/>
      <c r="O655" s="751"/>
      <c r="P655" s="751"/>
      <c r="Q655" s="751"/>
      <c r="R655" s="751"/>
      <c r="S655" s="751"/>
      <c r="T655" s="751"/>
      <c r="U655" s="751"/>
      <c r="V655" s="750"/>
      <c r="W655" s="339"/>
      <c r="X655" s="338"/>
      <c r="Y655" s="338"/>
    </row>
    <row r="656" spans="1:25" ht="22.5" customHeight="1" x14ac:dyDescent="0.25">
      <c r="A656" s="746"/>
      <c r="B656" s="747"/>
      <c r="C656" s="747"/>
      <c r="D656" s="747"/>
      <c r="E656" s="747"/>
      <c r="F656" s="747"/>
      <c r="G656" s="747"/>
      <c r="H656" s="747"/>
      <c r="I656" s="747"/>
      <c r="J656" s="747"/>
      <c r="K656" s="748"/>
      <c r="L656" s="751"/>
      <c r="M656" s="751"/>
      <c r="N656" s="751"/>
      <c r="O656" s="751"/>
      <c r="P656" s="751"/>
      <c r="Q656" s="751"/>
      <c r="R656" s="751"/>
      <c r="S656" s="751"/>
      <c r="T656" s="751"/>
      <c r="U656" s="751"/>
      <c r="V656" s="750"/>
      <c r="W656" s="339"/>
      <c r="X656" s="338"/>
      <c r="Y656" s="338"/>
    </row>
    <row r="657" spans="1:25" ht="22.5" customHeight="1" x14ac:dyDescent="0.25">
      <c r="A657" s="746"/>
      <c r="B657" s="747"/>
      <c r="C657" s="747"/>
      <c r="D657" s="747"/>
      <c r="E657" s="747"/>
      <c r="F657" s="747"/>
      <c r="G657" s="747"/>
      <c r="H657" s="747"/>
      <c r="I657" s="747"/>
      <c r="J657" s="747"/>
      <c r="K657" s="748"/>
      <c r="L657" s="751"/>
      <c r="M657" s="751"/>
      <c r="N657" s="751"/>
      <c r="O657" s="751"/>
      <c r="P657" s="751"/>
      <c r="Q657" s="751"/>
      <c r="R657" s="751"/>
      <c r="S657" s="751"/>
      <c r="T657" s="751"/>
      <c r="U657" s="751"/>
      <c r="V657" s="750"/>
      <c r="W657" s="339"/>
      <c r="X657" s="338"/>
      <c r="Y657" s="338"/>
    </row>
    <row r="658" spans="1:25" ht="22.5" customHeight="1" x14ac:dyDescent="0.25">
      <c r="A658" s="746"/>
      <c r="B658" s="747"/>
      <c r="C658" s="747"/>
      <c r="D658" s="747"/>
      <c r="E658" s="747"/>
      <c r="F658" s="747"/>
      <c r="G658" s="747"/>
      <c r="H658" s="747"/>
      <c r="I658" s="747"/>
      <c r="J658" s="747"/>
      <c r="K658" s="748"/>
      <c r="L658" s="751"/>
      <c r="M658" s="751"/>
      <c r="N658" s="751"/>
      <c r="O658" s="751"/>
      <c r="P658" s="751"/>
      <c r="Q658" s="751"/>
      <c r="R658" s="751"/>
      <c r="S658" s="751"/>
      <c r="T658" s="751"/>
      <c r="U658" s="751"/>
      <c r="V658" s="750"/>
      <c r="W658" s="339"/>
      <c r="X658" s="338"/>
      <c r="Y658" s="338"/>
    </row>
    <row r="659" spans="1:25" ht="22.5" customHeight="1" x14ac:dyDescent="0.25">
      <c r="A659" s="746"/>
      <c r="B659" s="747"/>
      <c r="C659" s="747"/>
      <c r="D659" s="747"/>
      <c r="E659" s="747"/>
      <c r="F659" s="747"/>
      <c r="G659" s="747"/>
      <c r="H659" s="747"/>
      <c r="I659" s="747"/>
      <c r="J659" s="747"/>
      <c r="K659" s="748"/>
      <c r="L659" s="751"/>
      <c r="M659" s="751"/>
      <c r="N659" s="751"/>
      <c r="O659" s="751"/>
      <c r="P659" s="751"/>
      <c r="Q659" s="751"/>
      <c r="R659" s="751"/>
      <c r="S659" s="751"/>
      <c r="T659" s="751"/>
      <c r="U659" s="751"/>
      <c r="V659" s="750"/>
      <c r="W659" s="339"/>
      <c r="X659" s="338"/>
      <c r="Y659" s="338"/>
    </row>
    <row r="660" spans="1:25" ht="22.5" customHeight="1" x14ac:dyDescent="0.25">
      <c r="A660" s="746"/>
      <c r="B660" s="747"/>
      <c r="C660" s="747"/>
      <c r="D660" s="747"/>
      <c r="E660" s="747"/>
      <c r="F660" s="747"/>
      <c r="G660" s="747"/>
      <c r="H660" s="747"/>
      <c r="I660" s="747"/>
      <c r="J660" s="747"/>
      <c r="K660" s="748"/>
      <c r="L660" s="751"/>
      <c r="M660" s="751"/>
      <c r="N660" s="751"/>
      <c r="O660" s="751"/>
      <c r="P660" s="751"/>
      <c r="Q660" s="751"/>
      <c r="R660" s="751"/>
      <c r="S660" s="751"/>
      <c r="T660" s="751"/>
      <c r="U660" s="751"/>
      <c r="V660" s="750"/>
      <c r="W660" s="339"/>
      <c r="X660" s="338"/>
      <c r="Y660" s="338"/>
    </row>
    <row r="661" spans="1:25" ht="22.5" customHeight="1" thickBot="1" x14ac:dyDescent="0.3">
      <c r="A661" s="752"/>
      <c r="B661" s="753"/>
      <c r="C661" s="753"/>
      <c r="D661" s="753"/>
      <c r="E661" s="753"/>
      <c r="F661" s="753"/>
      <c r="G661" s="753"/>
      <c r="H661" s="753"/>
      <c r="I661" s="753"/>
      <c r="J661" s="753"/>
      <c r="K661" s="754"/>
      <c r="L661" s="755"/>
      <c r="M661" s="755"/>
      <c r="N661" s="755"/>
      <c r="O661" s="755"/>
      <c r="P661" s="755"/>
      <c r="Q661" s="755"/>
      <c r="R661" s="755"/>
      <c r="S661" s="755"/>
      <c r="T661" s="755"/>
      <c r="U661" s="755"/>
      <c r="V661" s="756"/>
      <c r="W661" s="770"/>
      <c r="X661" s="345"/>
      <c r="Y661" s="345"/>
    </row>
    <row r="662" spans="1:25" ht="22.5" customHeight="1" thickTop="1" thickBot="1" x14ac:dyDescent="0.3">
      <c r="A662" s="740"/>
      <c r="B662" s="741"/>
      <c r="C662" s="741"/>
      <c r="D662" s="741"/>
      <c r="E662" s="741"/>
      <c r="F662" s="741"/>
      <c r="G662" s="741"/>
      <c r="H662" s="741"/>
      <c r="I662" s="741"/>
      <c r="J662" s="741"/>
      <c r="K662" s="742"/>
      <c r="L662" s="743"/>
      <c r="M662" s="743"/>
      <c r="N662" s="743"/>
      <c r="O662" s="743"/>
      <c r="P662" s="743"/>
      <c r="Q662" s="743"/>
      <c r="R662" s="743"/>
      <c r="S662" s="743"/>
      <c r="T662" s="743"/>
      <c r="U662" s="743"/>
      <c r="V662" s="757"/>
      <c r="W662" s="333"/>
      <c r="X662" s="326"/>
      <c r="Y662" s="326"/>
    </row>
    <row r="663" spans="1:25" ht="22.5" customHeight="1" thickTop="1" thickBot="1" x14ac:dyDescent="0.3">
      <c r="A663" s="740"/>
      <c r="B663" s="741"/>
      <c r="C663" s="741"/>
      <c r="D663" s="741"/>
      <c r="E663" s="741"/>
      <c r="F663" s="741"/>
      <c r="G663" s="741"/>
      <c r="H663" s="741"/>
      <c r="I663" s="741"/>
      <c r="J663" s="741"/>
      <c r="K663" s="742"/>
      <c r="L663" s="743"/>
      <c r="M663" s="743"/>
      <c r="N663" s="743"/>
      <c r="O663" s="743"/>
      <c r="P663" s="743"/>
      <c r="Q663" s="743"/>
      <c r="R663" s="743"/>
      <c r="S663" s="743"/>
      <c r="T663" s="743"/>
      <c r="U663" s="743"/>
      <c r="V663" s="757"/>
      <c r="W663" s="333"/>
      <c r="X663" s="326"/>
      <c r="Y663" s="326"/>
    </row>
    <row r="664" spans="1:25" ht="22.5" customHeight="1" thickTop="1" thickBot="1" x14ac:dyDescent="0.3">
      <c r="A664" s="740"/>
      <c r="B664" s="741"/>
      <c r="C664" s="741"/>
      <c r="D664" s="741"/>
      <c r="E664" s="741"/>
      <c r="F664" s="741"/>
      <c r="G664" s="741"/>
      <c r="H664" s="741"/>
      <c r="I664" s="741"/>
      <c r="J664" s="741"/>
      <c r="K664" s="742"/>
      <c r="L664" s="743"/>
      <c r="M664" s="743"/>
      <c r="N664" s="743"/>
      <c r="O664" s="743"/>
      <c r="P664" s="743"/>
      <c r="Q664" s="743"/>
      <c r="R664" s="743"/>
      <c r="S664" s="743"/>
      <c r="T664" s="743"/>
      <c r="U664" s="743"/>
      <c r="V664" s="757"/>
      <c r="W664" s="333"/>
      <c r="X664" s="326"/>
      <c r="Y664" s="326"/>
    </row>
    <row r="665" spans="1:25" ht="22.5" customHeight="1" thickTop="1" thickBot="1" x14ac:dyDescent="0.3">
      <c r="A665" s="740"/>
      <c r="B665" s="741"/>
      <c r="C665" s="741"/>
      <c r="D665" s="741"/>
      <c r="E665" s="741"/>
      <c r="F665" s="741"/>
      <c r="G665" s="741"/>
      <c r="H665" s="741"/>
      <c r="I665" s="741"/>
      <c r="J665" s="741"/>
      <c r="K665" s="742"/>
      <c r="L665" s="743"/>
      <c r="M665" s="743"/>
      <c r="N665" s="743"/>
      <c r="O665" s="743"/>
      <c r="P665" s="743"/>
      <c r="Q665" s="743"/>
      <c r="R665" s="743"/>
      <c r="S665" s="743"/>
      <c r="T665" s="743"/>
      <c r="U665" s="743"/>
      <c r="V665" s="757"/>
      <c r="W665" s="333"/>
      <c r="X665" s="326"/>
      <c r="Y665" s="326"/>
    </row>
    <row r="666" spans="1:25" ht="22.5" customHeight="1" thickTop="1" thickBot="1" x14ac:dyDescent="0.3">
      <c r="A666" s="740"/>
      <c r="B666" s="741"/>
      <c r="C666" s="741"/>
      <c r="D666" s="741"/>
      <c r="E666" s="741"/>
      <c r="F666" s="741"/>
      <c r="G666" s="741"/>
      <c r="H666" s="741"/>
      <c r="I666" s="741"/>
      <c r="J666" s="741"/>
      <c r="K666" s="742"/>
      <c r="L666" s="743"/>
      <c r="M666" s="743"/>
      <c r="N666" s="743"/>
      <c r="O666" s="743"/>
      <c r="P666" s="743"/>
      <c r="Q666" s="743"/>
      <c r="R666" s="743"/>
      <c r="S666" s="743"/>
      <c r="T666" s="743"/>
      <c r="U666" s="743"/>
      <c r="V666" s="757"/>
      <c r="W666" s="333"/>
      <c r="X666" s="326"/>
      <c r="Y666" s="326"/>
    </row>
    <row r="667" spans="1:25" ht="22.5" customHeight="1" thickTop="1" thickBot="1" x14ac:dyDescent="0.3">
      <c r="A667" s="740"/>
      <c r="B667" s="741"/>
      <c r="C667" s="741"/>
      <c r="D667" s="741"/>
      <c r="E667" s="741"/>
      <c r="F667" s="741"/>
      <c r="G667" s="741"/>
      <c r="H667" s="741"/>
      <c r="I667" s="741"/>
      <c r="J667" s="741"/>
      <c r="K667" s="742"/>
      <c r="L667" s="743"/>
      <c r="M667" s="743"/>
      <c r="N667" s="743"/>
      <c r="O667" s="743"/>
      <c r="P667" s="743"/>
      <c r="Q667" s="743"/>
      <c r="R667" s="743"/>
      <c r="S667" s="743"/>
      <c r="T667" s="743"/>
      <c r="U667" s="743"/>
      <c r="V667" s="757"/>
      <c r="W667" s="333"/>
      <c r="X667" s="326"/>
      <c r="Y667" s="326"/>
    </row>
    <row r="668" spans="1:25" ht="22.5" customHeight="1" thickTop="1" thickBot="1" x14ac:dyDescent="0.3">
      <c r="A668" s="740"/>
      <c r="B668" s="741"/>
      <c r="C668" s="741"/>
      <c r="D668" s="741"/>
      <c r="E668" s="741"/>
      <c r="F668" s="741"/>
      <c r="G668" s="741"/>
      <c r="H668" s="741"/>
      <c r="I668" s="741"/>
      <c r="J668" s="741"/>
      <c r="K668" s="742"/>
      <c r="L668" s="743"/>
      <c r="M668" s="743"/>
      <c r="N668" s="743"/>
      <c r="O668" s="743"/>
      <c r="P668" s="743"/>
      <c r="Q668" s="743"/>
      <c r="R668" s="743"/>
      <c r="S668" s="743"/>
      <c r="T668" s="743"/>
      <c r="U668" s="743"/>
      <c r="V668" s="757"/>
      <c r="W668" s="333"/>
      <c r="X668" s="326"/>
      <c r="Y668" s="326"/>
    </row>
    <row r="669" spans="1:25" ht="22.5" customHeight="1" thickTop="1" thickBot="1" x14ac:dyDescent="0.3">
      <c r="A669" s="740"/>
      <c r="B669" s="741"/>
      <c r="C669" s="741"/>
      <c r="D669" s="741"/>
      <c r="E669" s="741"/>
      <c r="F669" s="741"/>
      <c r="G669" s="741"/>
      <c r="H669" s="741"/>
      <c r="I669" s="741"/>
      <c r="J669" s="741"/>
      <c r="K669" s="742"/>
      <c r="L669" s="743"/>
      <c r="M669" s="743"/>
      <c r="N669" s="743"/>
      <c r="O669" s="743"/>
      <c r="P669" s="743"/>
      <c r="Q669" s="743"/>
      <c r="R669" s="743"/>
      <c r="S669" s="743"/>
      <c r="T669" s="743"/>
      <c r="U669" s="743"/>
      <c r="V669" s="757"/>
      <c r="W669" s="333"/>
      <c r="X669" s="326"/>
      <c r="Y669" s="326"/>
    </row>
    <row r="670" spans="1:25" ht="22.5" customHeight="1" thickTop="1" thickBot="1" x14ac:dyDescent="0.3">
      <c r="A670" s="740"/>
      <c r="B670" s="741"/>
      <c r="C670" s="741"/>
      <c r="D670" s="741"/>
      <c r="E670" s="741"/>
      <c r="F670" s="741"/>
      <c r="G670" s="741"/>
      <c r="H670" s="741"/>
      <c r="I670" s="741"/>
      <c r="J670" s="741"/>
      <c r="K670" s="742"/>
      <c r="L670" s="743"/>
      <c r="M670" s="743"/>
      <c r="N670" s="743"/>
      <c r="O670" s="743"/>
      <c r="P670" s="743"/>
      <c r="Q670" s="743"/>
      <c r="R670" s="743"/>
      <c r="S670" s="743"/>
      <c r="T670" s="743"/>
      <c r="U670" s="743"/>
      <c r="V670" s="757"/>
      <c r="W670" s="333"/>
      <c r="X670" s="326"/>
      <c r="Y670" s="326"/>
    </row>
    <row r="671" spans="1:25" ht="22.5" customHeight="1" thickTop="1" thickBot="1" x14ac:dyDescent="0.3">
      <c r="A671" s="740"/>
      <c r="B671" s="741"/>
      <c r="C671" s="741"/>
      <c r="D671" s="741"/>
      <c r="E671" s="741"/>
      <c r="F671" s="741"/>
      <c r="G671" s="741"/>
      <c r="H671" s="741"/>
      <c r="I671" s="741"/>
      <c r="J671" s="741"/>
      <c r="K671" s="742"/>
      <c r="L671" s="743"/>
      <c r="M671" s="743"/>
      <c r="N671" s="743"/>
      <c r="O671" s="743"/>
      <c r="P671" s="743"/>
      <c r="Q671" s="743"/>
      <c r="R671" s="743"/>
      <c r="S671" s="743"/>
      <c r="T671" s="743"/>
      <c r="U671" s="743"/>
      <c r="V671" s="757"/>
      <c r="W671" s="333"/>
      <c r="X671" s="326"/>
      <c r="Y671" s="326"/>
    </row>
    <row r="672" spans="1:25" ht="22.5" customHeight="1" thickTop="1" thickBot="1" x14ac:dyDescent="0.3">
      <c r="A672" s="740"/>
      <c r="B672" s="741"/>
      <c r="C672" s="741"/>
      <c r="D672" s="741"/>
      <c r="E672" s="741"/>
      <c r="F672" s="741"/>
      <c r="G672" s="741"/>
      <c r="H672" s="741"/>
      <c r="I672" s="741"/>
      <c r="J672" s="741"/>
      <c r="K672" s="742"/>
      <c r="L672" s="743"/>
      <c r="M672" s="743"/>
      <c r="N672" s="743"/>
      <c r="O672" s="743"/>
      <c r="P672" s="743"/>
      <c r="Q672" s="743"/>
      <c r="R672" s="743"/>
      <c r="S672" s="743"/>
      <c r="T672" s="743"/>
      <c r="U672" s="743"/>
      <c r="V672" s="757"/>
      <c r="W672" s="333"/>
      <c r="X672" s="326"/>
      <c r="Y672" s="326"/>
    </row>
    <row r="673" spans="1:25" ht="22.5" customHeight="1" thickTop="1" thickBot="1" x14ac:dyDescent="0.3">
      <c r="A673" s="740"/>
      <c r="B673" s="741"/>
      <c r="C673" s="741"/>
      <c r="D673" s="741"/>
      <c r="E673" s="741"/>
      <c r="F673" s="741"/>
      <c r="G673" s="741"/>
      <c r="H673" s="741"/>
      <c r="I673" s="741"/>
      <c r="J673" s="741"/>
      <c r="K673" s="742"/>
      <c r="L673" s="743"/>
      <c r="M673" s="743"/>
      <c r="N673" s="743"/>
      <c r="O673" s="743"/>
      <c r="P673" s="743"/>
      <c r="Q673" s="743"/>
      <c r="R673" s="743"/>
      <c r="S673" s="743"/>
      <c r="T673" s="743"/>
      <c r="U673" s="743"/>
      <c r="V673" s="757"/>
      <c r="W673" s="333"/>
      <c r="X673" s="326"/>
      <c r="Y673" s="326"/>
    </row>
    <row r="674" spans="1:25" ht="22.5" customHeight="1" thickTop="1" thickBot="1" x14ac:dyDescent="0.3">
      <c r="A674" s="740"/>
      <c r="B674" s="741"/>
      <c r="C674" s="741"/>
      <c r="D674" s="741"/>
      <c r="E674" s="741"/>
      <c r="F674" s="741"/>
      <c r="G674" s="741"/>
      <c r="H674" s="741"/>
      <c r="I674" s="741"/>
      <c r="J674" s="741"/>
      <c r="K674" s="742"/>
      <c r="L674" s="743"/>
      <c r="M674" s="743"/>
      <c r="N674" s="743"/>
      <c r="O674" s="743"/>
      <c r="P674" s="743"/>
      <c r="Q674" s="743"/>
      <c r="R674" s="743"/>
      <c r="S674" s="743"/>
      <c r="T674" s="743"/>
      <c r="U674" s="743"/>
      <c r="V674" s="757"/>
      <c r="W674" s="333"/>
      <c r="X674" s="326"/>
      <c r="Y674" s="326"/>
    </row>
    <row r="675" spans="1:25" s="327" customFormat="1" ht="22.5" customHeight="1" thickTop="1" thickBot="1" x14ac:dyDescent="0.3">
      <c r="A675" s="740"/>
      <c r="B675" s="741"/>
      <c r="C675" s="741"/>
      <c r="D675" s="741"/>
      <c r="E675" s="741"/>
      <c r="F675" s="741"/>
      <c r="G675" s="741"/>
      <c r="H675" s="333"/>
      <c r="I675" s="333"/>
      <c r="J675" s="333"/>
      <c r="K675" s="334"/>
      <c r="L675" s="346"/>
      <c r="M675" s="346"/>
      <c r="N675" s="346"/>
      <c r="O675" s="346"/>
      <c r="P675" s="346"/>
      <c r="Q675" s="346"/>
      <c r="R675" s="346"/>
      <c r="S675" s="346"/>
      <c r="T675" s="346"/>
      <c r="U675" s="346"/>
      <c r="V675" s="347"/>
      <c r="W675" s="333"/>
      <c r="X675" s="326"/>
      <c r="Y675" s="326"/>
    </row>
    <row r="676" spans="1:25" ht="22.5" customHeight="1" thickTop="1" thickBot="1" x14ac:dyDescent="0.3">
      <c r="A676" s="740"/>
      <c r="B676" s="741"/>
      <c r="C676" s="741"/>
      <c r="D676" s="741"/>
      <c r="E676" s="741"/>
      <c r="F676" s="741"/>
      <c r="G676" s="741"/>
      <c r="H676" s="741"/>
      <c r="I676" s="741"/>
      <c r="J676" s="741"/>
      <c r="K676" s="742"/>
      <c r="L676" s="743"/>
      <c r="M676" s="743"/>
      <c r="N676" s="743"/>
      <c r="O676" s="743"/>
      <c r="P676" s="743"/>
      <c r="Q676" s="743"/>
      <c r="R676" s="743"/>
      <c r="S676" s="743"/>
      <c r="T676" s="743"/>
      <c r="U676" s="743"/>
      <c r="V676" s="757"/>
      <c r="W676" s="333"/>
      <c r="X676" s="326"/>
      <c r="Y676" s="326"/>
    </row>
    <row r="677" spans="1:25" ht="22.5" customHeight="1" thickTop="1" thickBot="1" x14ac:dyDescent="0.3">
      <c r="A677" s="740"/>
      <c r="B677" s="741"/>
      <c r="C677" s="741"/>
      <c r="D677" s="741"/>
      <c r="E677" s="741"/>
      <c r="F677" s="741"/>
      <c r="G677" s="741"/>
      <c r="H677" s="741"/>
      <c r="I677" s="741"/>
      <c r="J677" s="741"/>
      <c r="K677" s="742"/>
      <c r="L677" s="743"/>
      <c r="M677" s="743"/>
      <c r="N677" s="743"/>
      <c r="O677" s="743"/>
      <c r="P677" s="743"/>
      <c r="Q677" s="743"/>
      <c r="R677" s="743"/>
      <c r="S677" s="743"/>
      <c r="T677" s="743"/>
      <c r="U677" s="743"/>
      <c r="V677" s="757"/>
      <c r="W677" s="333"/>
      <c r="X677" s="326"/>
      <c r="Y677" s="326"/>
    </row>
    <row r="678" spans="1:25" ht="22.5" customHeight="1" thickTop="1" thickBot="1" x14ac:dyDescent="0.3">
      <c r="A678" s="740"/>
      <c r="B678" s="741"/>
      <c r="C678" s="741"/>
      <c r="D678" s="741"/>
      <c r="E678" s="741"/>
      <c r="F678" s="741"/>
      <c r="G678" s="741"/>
      <c r="H678" s="741"/>
      <c r="I678" s="741"/>
      <c r="J678" s="741"/>
      <c r="K678" s="742"/>
      <c r="L678" s="743"/>
      <c r="M678" s="743"/>
      <c r="N678" s="743"/>
      <c r="O678" s="743"/>
      <c r="P678" s="743"/>
      <c r="Q678" s="743"/>
      <c r="R678" s="743"/>
      <c r="S678" s="743"/>
      <c r="T678" s="743"/>
      <c r="U678" s="743"/>
      <c r="V678" s="757"/>
      <c r="W678" s="333"/>
      <c r="X678" s="326"/>
      <c r="Y678" s="326"/>
    </row>
    <row r="679" spans="1:25" ht="22.5" customHeight="1" thickTop="1" thickBot="1" x14ac:dyDescent="0.3">
      <c r="A679" s="740"/>
      <c r="B679" s="741"/>
      <c r="C679" s="741"/>
      <c r="D679" s="741"/>
      <c r="E679" s="741"/>
      <c r="F679" s="741"/>
      <c r="G679" s="741"/>
      <c r="H679" s="741"/>
      <c r="I679" s="741"/>
      <c r="J679" s="741"/>
      <c r="K679" s="742"/>
      <c r="L679" s="743"/>
      <c r="M679" s="743"/>
      <c r="N679" s="743"/>
      <c r="O679" s="743"/>
      <c r="P679" s="743"/>
      <c r="Q679" s="743"/>
      <c r="R679" s="743"/>
      <c r="S679" s="743"/>
      <c r="T679" s="743"/>
      <c r="U679" s="743"/>
      <c r="V679" s="757"/>
      <c r="W679" s="333"/>
      <c r="X679" s="326"/>
      <c r="Y679" s="326"/>
    </row>
    <row r="680" spans="1:25" ht="22.5" customHeight="1" thickTop="1" thickBot="1" x14ac:dyDescent="0.3">
      <c r="A680" s="740"/>
      <c r="B680" s="741"/>
      <c r="C680" s="741"/>
      <c r="D680" s="741"/>
      <c r="E680" s="741"/>
      <c r="F680" s="741"/>
      <c r="G680" s="741"/>
      <c r="H680" s="741"/>
      <c r="I680" s="741"/>
      <c r="J680" s="741"/>
      <c r="K680" s="742"/>
      <c r="L680" s="743"/>
      <c r="M680" s="743"/>
      <c r="N680" s="743"/>
      <c r="O680" s="743"/>
      <c r="P680" s="743"/>
      <c r="Q680" s="743"/>
      <c r="R680" s="743"/>
      <c r="S680" s="743"/>
      <c r="T680" s="743"/>
      <c r="U680" s="743"/>
      <c r="V680" s="757"/>
      <c r="W680" s="333"/>
      <c r="X680" s="326"/>
      <c r="Y680" s="326"/>
    </row>
    <row r="681" spans="1:25" ht="22.5" customHeight="1" thickTop="1" thickBot="1" x14ac:dyDescent="0.3">
      <c r="A681" s="740"/>
      <c r="B681" s="741"/>
      <c r="C681" s="741"/>
      <c r="D681" s="741"/>
      <c r="E681" s="741"/>
      <c r="F681" s="741"/>
      <c r="G681" s="741"/>
      <c r="H681" s="741"/>
      <c r="I681" s="741"/>
      <c r="J681" s="741"/>
      <c r="K681" s="742"/>
      <c r="L681" s="743"/>
      <c r="M681" s="743"/>
      <c r="N681" s="743"/>
      <c r="O681" s="743"/>
      <c r="P681" s="743"/>
      <c r="Q681" s="743"/>
      <c r="R681" s="743"/>
      <c r="S681" s="743"/>
      <c r="T681" s="743"/>
      <c r="U681" s="743"/>
      <c r="V681" s="757"/>
      <c r="W681" s="333"/>
      <c r="X681" s="326"/>
      <c r="Y681" s="326"/>
    </row>
    <row r="682" spans="1:25" ht="22.5" customHeight="1" thickTop="1" thickBot="1" x14ac:dyDescent="0.3">
      <c r="A682" s="740"/>
      <c r="B682" s="741"/>
      <c r="C682" s="741"/>
      <c r="D682" s="741"/>
      <c r="E682" s="741"/>
      <c r="F682" s="741"/>
      <c r="G682" s="741"/>
      <c r="H682" s="741"/>
      <c r="I682" s="741"/>
      <c r="J682" s="741"/>
      <c r="K682" s="742"/>
      <c r="L682" s="743"/>
      <c r="M682" s="743"/>
      <c r="N682" s="743"/>
      <c r="O682" s="743"/>
      <c r="P682" s="743"/>
      <c r="Q682" s="743"/>
      <c r="R682" s="743"/>
      <c r="S682" s="743"/>
      <c r="T682" s="743"/>
      <c r="U682" s="743"/>
      <c r="V682" s="757"/>
      <c r="W682" s="333"/>
      <c r="X682" s="326"/>
      <c r="Y682" s="326"/>
    </row>
    <row r="683" spans="1:25" ht="22.5" customHeight="1" thickTop="1" thickBot="1" x14ac:dyDescent="0.3">
      <c r="A683" s="740"/>
      <c r="B683" s="741"/>
      <c r="C683" s="741"/>
      <c r="D683" s="741"/>
      <c r="E683" s="741"/>
      <c r="F683" s="741"/>
      <c r="G683" s="741"/>
      <c r="H683" s="741"/>
      <c r="I683" s="741"/>
      <c r="J683" s="741"/>
      <c r="K683" s="742"/>
      <c r="L683" s="743"/>
      <c r="M683" s="743"/>
      <c r="N683" s="743"/>
      <c r="O683" s="743"/>
      <c r="P683" s="743"/>
      <c r="Q683" s="743"/>
      <c r="R683" s="743"/>
      <c r="S683" s="743"/>
      <c r="T683" s="743"/>
      <c r="U683" s="743"/>
      <c r="V683" s="757"/>
      <c r="W683" s="333"/>
      <c r="X683" s="326"/>
      <c r="Y683" s="326"/>
    </row>
    <row r="684" spans="1:25" ht="22.5" customHeight="1" thickTop="1" thickBot="1" x14ac:dyDescent="0.3">
      <c r="A684" s="740"/>
      <c r="B684" s="741"/>
      <c r="C684" s="741"/>
      <c r="D684" s="741"/>
      <c r="E684" s="741"/>
      <c r="F684" s="741"/>
      <c r="G684" s="741"/>
      <c r="H684" s="741"/>
      <c r="I684" s="741"/>
      <c r="J684" s="741"/>
      <c r="K684" s="742"/>
      <c r="L684" s="743"/>
      <c r="M684" s="743"/>
      <c r="N684" s="743"/>
      <c r="O684" s="743"/>
      <c r="P684" s="743"/>
      <c r="Q684" s="743"/>
      <c r="R684" s="743"/>
      <c r="S684" s="743"/>
      <c r="T684" s="743"/>
      <c r="U684" s="743"/>
      <c r="V684" s="757"/>
      <c r="W684" s="333"/>
      <c r="X684" s="326"/>
      <c r="Y684" s="326"/>
    </row>
    <row r="685" spans="1:25" ht="22.5" customHeight="1" thickTop="1" thickBot="1" x14ac:dyDescent="0.3">
      <c r="A685" s="740"/>
      <c r="B685" s="741"/>
      <c r="C685" s="741"/>
      <c r="D685" s="741"/>
      <c r="E685" s="741"/>
      <c r="F685" s="741"/>
      <c r="G685" s="741"/>
      <c r="H685" s="741"/>
      <c r="I685" s="741"/>
      <c r="J685" s="741"/>
      <c r="K685" s="742"/>
      <c r="L685" s="743"/>
      <c r="M685" s="743"/>
      <c r="N685" s="743"/>
      <c r="O685" s="743"/>
      <c r="P685" s="743"/>
      <c r="Q685" s="743"/>
      <c r="R685" s="743"/>
      <c r="S685" s="743"/>
      <c r="T685" s="743"/>
      <c r="U685" s="743"/>
      <c r="V685" s="757"/>
      <c r="W685" s="333"/>
      <c r="X685" s="326"/>
      <c r="Y685" s="326"/>
    </row>
    <row r="686" spans="1:25" ht="22.5" customHeight="1" thickTop="1" thickBot="1" x14ac:dyDescent="0.3">
      <c r="A686" s="740"/>
      <c r="B686" s="741"/>
      <c r="C686" s="741"/>
      <c r="D686" s="741"/>
      <c r="E686" s="741"/>
      <c r="F686" s="741"/>
      <c r="G686" s="741"/>
      <c r="H686" s="741"/>
      <c r="I686" s="741"/>
      <c r="J686" s="741"/>
      <c r="K686" s="742"/>
      <c r="L686" s="743"/>
      <c r="M686" s="743"/>
      <c r="N686" s="743"/>
      <c r="O686" s="743"/>
      <c r="P686" s="743"/>
      <c r="Q686" s="743"/>
      <c r="R686" s="743"/>
      <c r="S686" s="743"/>
      <c r="T686" s="743"/>
      <c r="U686" s="743"/>
      <c r="V686" s="757"/>
      <c r="W686" s="333"/>
      <c r="X686" s="326"/>
      <c r="Y686" s="326"/>
    </row>
    <row r="687" spans="1:25" ht="22.5" customHeight="1" thickTop="1" thickBot="1" x14ac:dyDescent="0.3">
      <c r="A687" s="740"/>
      <c r="B687" s="741"/>
      <c r="C687" s="741"/>
      <c r="D687" s="741"/>
      <c r="E687" s="741"/>
      <c r="F687" s="741"/>
      <c r="G687" s="741"/>
      <c r="H687" s="741"/>
      <c r="I687" s="741"/>
      <c r="J687" s="741"/>
      <c r="K687" s="742"/>
      <c r="L687" s="743"/>
      <c r="M687" s="743"/>
      <c r="N687" s="743"/>
      <c r="O687" s="743"/>
      <c r="P687" s="743"/>
      <c r="Q687" s="743"/>
      <c r="R687" s="743"/>
      <c r="S687" s="743"/>
      <c r="T687" s="743"/>
      <c r="U687" s="743"/>
      <c r="V687" s="757"/>
      <c r="W687" s="333"/>
      <c r="X687" s="326"/>
      <c r="Y687" s="326"/>
    </row>
    <row r="688" spans="1:25" ht="22.5" customHeight="1" thickTop="1" thickBot="1" x14ac:dyDescent="0.3">
      <c r="A688" s="740"/>
      <c r="B688" s="741"/>
      <c r="C688" s="741"/>
      <c r="D688" s="741"/>
      <c r="E688" s="741"/>
      <c r="F688" s="741"/>
      <c r="G688" s="741"/>
      <c r="H688" s="741"/>
      <c r="I688" s="741"/>
      <c r="J688" s="741"/>
      <c r="K688" s="742"/>
      <c r="L688" s="743"/>
      <c r="M688" s="743"/>
      <c r="N688" s="743"/>
      <c r="O688" s="743"/>
      <c r="P688" s="743"/>
      <c r="Q688" s="743"/>
      <c r="R688" s="743"/>
      <c r="S688" s="743"/>
      <c r="T688" s="743"/>
      <c r="U688" s="743"/>
      <c r="V688" s="757"/>
      <c r="W688" s="333"/>
      <c r="X688" s="326"/>
      <c r="Y688" s="326"/>
    </row>
    <row r="689" spans="1:25" ht="22.5" customHeight="1" thickTop="1" thickBot="1" x14ac:dyDescent="0.3">
      <c r="A689" s="740"/>
      <c r="B689" s="741"/>
      <c r="C689" s="741"/>
      <c r="D689" s="741"/>
      <c r="E689" s="741"/>
      <c r="F689" s="741"/>
      <c r="G689" s="741"/>
      <c r="H689" s="741"/>
      <c r="I689" s="741"/>
      <c r="J689" s="741"/>
      <c r="K689" s="742"/>
      <c r="L689" s="743"/>
      <c r="M689" s="743"/>
      <c r="N689" s="743"/>
      <c r="O689" s="743"/>
      <c r="P689" s="743"/>
      <c r="Q689" s="743"/>
      <c r="R689" s="743"/>
      <c r="S689" s="743"/>
      <c r="T689" s="743"/>
      <c r="U689" s="743"/>
      <c r="V689" s="757"/>
      <c r="W689" s="333"/>
      <c r="X689" s="326"/>
      <c r="Y689" s="326"/>
    </row>
    <row r="690" spans="1:25" ht="22.5" customHeight="1" thickTop="1" thickBot="1" x14ac:dyDescent="0.3">
      <c r="A690" s="740"/>
      <c r="B690" s="741"/>
      <c r="C690" s="741"/>
      <c r="D690" s="741"/>
      <c r="E690" s="741"/>
      <c r="F690" s="741"/>
      <c r="G690" s="741"/>
      <c r="H690" s="741"/>
      <c r="I690" s="741"/>
      <c r="J690" s="741"/>
      <c r="K690" s="742"/>
      <c r="L690" s="743"/>
      <c r="M690" s="743"/>
      <c r="N690" s="743"/>
      <c r="O690" s="743"/>
      <c r="P690" s="743"/>
      <c r="Q690" s="743"/>
      <c r="R690" s="743"/>
      <c r="S690" s="743"/>
      <c r="T690" s="743"/>
      <c r="U690" s="743"/>
      <c r="V690" s="757"/>
      <c r="W690" s="333"/>
      <c r="X690" s="326"/>
      <c r="Y690" s="326"/>
    </row>
    <row r="691" spans="1:25" ht="22.5" customHeight="1" thickTop="1" thickBot="1" x14ac:dyDescent="0.3">
      <c r="A691" s="740"/>
      <c r="B691" s="741"/>
      <c r="C691" s="741"/>
      <c r="D691" s="741"/>
      <c r="E691" s="741"/>
      <c r="F691" s="741"/>
      <c r="G691" s="741"/>
      <c r="H691" s="741"/>
      <c r="I691" s="741"/>
      <c r="J691" s="741"/>
      <c r="K691" s="742"/>
      <c r="L691" s="743"/>
      <c r="M691" s="743"/>
      <c r="N691" s="743"/>
      <c r="O691" s="743"/>
      <c r="P691" s="743"/>
      <c r="Q691" s="743"/>
      <c r="R691" s="743"/>
      <c r="S691" s="743"/>
      <c r="T691" s="743"/>
      <c r="U691" s="743"/>
      <c r="V691" s="757"/>
      <c r="W691" s="333"/>
      <c r="X691" s="326"/>
      <c r="Y691" s="326"/>
    </row>
    <row r="692" spans="1:25" ht="22.5" customHeight="1" thickTop="1" thickBot="1" x14ac:dyDescent="0.3">
      <c r="A692" s="740"/>
      <c r="B692" s="741"/>
      <c r="C692" s="741"/>
      <c r="D692" s="741"/>
      <c r="E692" s="741"/>
      <c r="F692" s="741"/>
      <c r="G692" s="741"/>
      <c r="H692" s="741"/>
      <c r="I692" s="741"/>
      <c r="J692" s="741"/>
      <c r="K692" s="742"/>
      <c r="L692" s="743"/>
      <c r="M692" s="743"/>
      <c r="N692" s="743"/>
      <c r="O692" s="743"/>
      <c r="P692" s="743"/>
      <c r="Q692" s="743"/>
      <c r="R692" s="743"/>
      <c r="S692" s="743"/>
      <c r="T692" s="743"/>
      <c r="U692" s="743"/>
      <c r="V692" s="757"/>
      <c r="W692" s="333"/>
      <c r="X692" s="326"/>
      <c r="Y692" s="326"/>
    </row>
    <row r="693" spans="1:25" ht="22.5" customHeight="1" thickTop="1" thickBot="1" x14ac:dyDescent="0.3">
      <c r="A693" s="740"/>
      <c r="B693" s="741"/>
      <c r="C693" s="741"/>
      <c r="D693" s="741"/>
      <c r="E693" s="741"/>
      <c r="F693" s="741"/>
      <c r="G693" s="741"/>
      <c r="H693" s="741"/>
      <c r="I693" s="741"/>
      <c r="J693" s="741"/>
      <c r="K693" s="742"/>
      <c r="L693" s="743"/>
      <c r="M693" s="743"/>
      <c r="N693" s="743"/>
      <c r="O693" s="743"/>
      <c r="P693" s="743"/>
      <c r="Q693" s="743"/>
      <c r="R693" s="743"/>
      <c r="S693" s="743"/>
      <c r="T693" s="743"/>
      <c r="U693" s="743"/>
      <c r="V693" s="757"/>
      <c r="W693" s="333"/>
      <c r="X693" s="326"/>
      <c r="Y693" s="326"/>
    </row>
    <row r="694" spans="1:25" ht="22.5" customHeight="1" thickTop="1" thickBot="1" x14ac:dyDescent="0.3">
      <c r="A694" s="740"/>
      <c r="B694" s="741"/>
      <c r="C694" s="741"/>
      <c r="D694" s="741"/>
      <c r="E694" s="741"/>
      <c r="F694" s="741"/>
      <c r="G694" s="741"/>
      <c r="H694" s="741"/>
      <c r="I694" s="741"/>
      <c r="J694" s="741"/>
      <c r="K694" s="742"/>
      <c r="L694" s="743"/>
      <c r="M694" s="743"/>
      <c r="N694" s="743"/>
      <c r="O694" s="743"/>
      <c r="P694" s="743"/>
      <c r="Q694" s="743"/>
      <c r="R694" s="743"/>
      <c r="S694" s="743"/>
      <c r="T694" s="743"/>
      <c r="U694" s="743"/>
      <c r="V694" s="757"/>
      <c r="W694" s="333"/>
      <c r="X694" s="326"/>
      <c r="Y694" s="326"/>
    </row>
    <row r="695" spans="1:25" ht="22.5" customHeight="1" thickTop="1" thickBot="1" x14ac:dyDescent="0.3">
      <c r="A695" s="740"/>
      <c r="B695" s="741"/>
      <c r="C695" s="741"/>
      <c r="D695" s="741"/>
      <c r="E695" s="741"/>
      <c r="F695" s="741"/>
      <c r="G695" s="741"/>
      <c r="H695" s="741"/>
      <c r="I695" s="741"/>
      <c r="J695" s="741"/>
      <c r="K695" s="742"/>
      <c r="L695" s="743"/>
      <c r="M695" s="743"/>
      <c r="N695" s="743"/>
      <c r="O695" s="743"/>
      <c r="P695" s="743"/>
      <c r="Q695" s="743"/>
      <c r="R695" s="743"/>
      <c r="S695" s="743"/>
      <c r="T695" s="743"/>
      <c r="U695" s="743"/>
      <c r="V695" s="757"/>
      <c r="W695" s="333"/>
      <c r="X695" s="326"/>
      <c r="Y695" s="326"/>
    </row>
    <row r="696" spans="1:25" ht="22.5" customHeight="1" thickTop="1" thickBot="1" x14ac:dyDescent="0.3">
      <c r="A696" s="740"/>
      <c r="B696" s="741"/>
      <c r="C696" s="741"/>
      <c r="D696" s="741"/>
      <c r="E696" s="741"/>
      <c r="F696" s="741"/>
      <c r="G696" s="741"/>
      <c r="H696" s="741"/>
      <c r="I696" s="741"/>
      <c r="J696" s="741"/>
      <c r="K696" s="742"/>
      <c r="L696" s="743"/>
      <c r="M696" s="743"/>
      <c r="N696" s="743"/>
      <c r="O696" s="743"/>
      <c r="P696" s="743"/>
      <c r="Q696" s="743"/>
      <c r="R696" s="743"/>
      <c r="S696" s="743"/>
      <c r="T696" s="743"/>
      <c r="U696" s="743"/>
      <c r="V696" s="757"/>
      <c r="W696" s="333"/>
      <c r="X696" s="326"/>
      <c r="Y696" s="326"/>
    </row>
    <row r="697" spans="1:25" ht="22.5" customHeight="1" thickTop="1" thickBot="1" x14ac:dyDescent="0.3">
      <c r="A697" s="740"/>
      <c r="B697" s="741"/>
      <c r="C697" s="741"/>
      <c r="D697" s="741"/>
      <c r="E697" s="741"/>
      <c r="F697" s="741"/>
      <c r="G697" s="741"/>
      <c r="H697" s="741"/>
      <c r="I697" s="741"/>
      <c r="J697" s="741"/>
      <c r="K697" s="742"/>
      <c r="L697" s="743"/>
      <c r="M697" s="743"/>
      <c r="N697" s="743"/>
      <c r="O697" s="743"/>
      <c r="P697" s="743"/>
      <c r="Q697" s="743"/>
      <c r="R697" s="743"/>
      <c r="S697" s="743"/>
      <c r="T697" s="743"/>
      <c r="U697" s="743"/>
      <c r="V697" s="757"/>
      <c r="W697" s="333"/>
      <c r="X697" s="326"/>
      <c r="Y697" s="326"/>
    </row>
    <row r="698" spans="1:25" ht="22.5" customHeight="1" thickTop="1" thickBot="1" x14ac:dyDescent="0.3">
      <c r="A698" s="740"/>
      <c r="B698" s="741"/>
      <c r="C698" s="741"/>
      <c r="D698" s="741"/>
      <c r="E698" s="741"/>
      <c r="F698" s="741"/>
      <c r="G698" s="741"/>
      <c r="H698" s="741"/>
      <c r="I698" s="741"/>
      <c r="J698" s="741"/>
      <c r="K698" s="742"/>
      <c r="L698" s="743"/>
      <c r="M698" s="743"/>
      <c r="N698" s="743"/>
      <c r="O698" s="743"/>
      <c r="P698" s="743"/>
      <c r="Q698" s="743"/>
      <c r="R698" s="743"/>
      <c r="S698" s="743"/>
      <c r="T698" s="743"/>
      <c r="U698" s="743"/>
      <c r="V698" s="757"/>
      <c r="W698" s="333"/>
      <c r="X698" s="326"/>
      <c r="Y698" s="326"/>
    </row>
    <row r="699" spans="1:25" ht="22.5" customHeight="1" thickTop="1" thickBot="1" x14ac:dyDescent="0.3">
      <c r="A699" s="740"/>
      <c r="B699" s="741"/>
      <c r="C699" s="741"/>
      <c r="D699" s="741"/>
      <c r="E699" s="741"/>
      <c r="F699" s="741"/>
      <c r="G699" s="741"/>
      <c r="H699" s="741"/>
      <c r="I699" s="741"/>
      <c r="J699" s="741"/>
      <c r="K699" s="742"/>
      <c r="L699" s="743"/>
      <c r="M699" s="743"/>
      <c r="N699" s="743"/>
      <c r="O699" s="743"/>
      <c r="P699" s="743"/>
      <c r="Q699" s="743"/>
      <c r="R699" s="743"/>
      <c r="S699" s="743"/>
      <c r="T699" s="743"/>
      <c r="U699" s="743"/>
      <c r="V699" s="757"/>
      <c r="W699" s="333"/>
      <c r="X699" s="326"/>
      <c r="Y699" s="326"/>
    </row>
    <row r="700" spans="1:25" ht="22.5" customHeight="1" thickTop="1" thickBot="1" x14ac:dyDescent="0.3">
      <c r="A700" s="740"/>
      <c r="B700" s="741"/>
      <c r="C700" s="741"/>
      <c r="D700" s="741"/>
      <c r="E700" s="741"/>
      <c r="F700" s="741"/>
      <c r="G700" s="741"/>
      <c r="H700" s="741"/>
      <c r="I700" s="741"/>
      <c r="J700" s="741"/>
      <c r="K700" s="334"/>
      <c r="L700" s="743"/>
      <c r="M700" s="743"/>
      <c r="N700" s="743"/>
      <c r="O700" s="743"/>
      <c r="P700" s="743"/>
      <c r="Q700" s="743"/>
      <c r="R700" s="743"/>
      <c r="S700" s="743"/>
      <c r="T700" s="743"/>
      <c r="U700" s="743"/>
      <c r="V700" s="757"/>
      <c r="W700" s="333"/>
      <c r="X700" s="326"/>
      <c r="Y700" s="326"/>
    </row>
    <row r="701" spans="1:25" ht="22.5" customHeight="1" thickTop="1" thickBot="1" x14ac:dyDescent="0.3">
      <c r="A701" s="740"/>
      <c r="B701" s="741"/>
      <c r="C701" s="741"/>
      <c r="D701" s="741"/>
      <c r="E701" s="741"/>
      <c r="F701" s="741"/>
      <c r="G701" s="741"/>
      <c r="H701" s="741"/>
      <c r="I701" s="741"/>
      <c r="J701" s="741"/>
      <c r="K701" s="742"/>
      <c r="L701" s="743"/>
      <c r="M701" s="743"/>
      <c r="N701" s="743"/>
      <c r="O701" s="743"/>
      <c r="P701" s="743"/>
      <c r="Q701" s="743"/>
      <c r="R701" s="743"/>
      <c r="S701" s="743"/>
      <c r="T701" s="743"/>
      <c r="U701" s="743"/>
      <c r="V701" s="757"/>
      <c r="W701" s="333"/>
      <c r="X701" s="326"/>
      <c r="Y701" s="326"/>
    </row>
    <row r="702" spans="1:25" ht="22.5" customHeight="1" thickTop="1" thickBot="1" x14ac:dyDescent="0.3">
      <c r="A702" s="740"/>
      <c r="B702" s="741"/>
      <c r="C702" s="741"/>
      <c r="D702" s="741"/>
      <c r="E702" s="741"/>
      <c r="F702" s="741"/>
      <c r="G702" s="741"/>
      <c r="H702" s="741"/>
      <c r="I702" s="741"/>
      <c r="J702" s="741"/>
      <c r="K702" s="742"/>
      <c r="L702" s="743"/>
      <c r="M702" s="743"/>
      <c r="N702" s="743"/>
      <c r="O702" s="743"/>
      <c r="P702" s="743"/>
      <c r="Q702" s="743"/>
      <c r="R702" s="743"/>
      <c r="S702" s="743"/>
      <c r="T702" s="743"/>
      <c r="U702" s="743"/>
      <c r="V702" s="757"/>
      <c r="W702" s="333"/>
      <c r="X702" s="326"/>
      <c r="Y702" s="326"/>
    </row>
    <row r="703" spans="1:25" ht="22.5" customHeight="1" thickTop="1" thickBot="1" x14ac:dyDescent="0.3">
      <c r="A703" s="740"/>
      <c r="B703" s="741"/>
      <c r="C703" s="741"/>
      <c r="D703" s="741"/>
      <c r="E703" s="741"/>
      <c r="F703" s="741"/>
      <c r="G703" s="741"/>
      <c r="H703" s="741"/>
      <c r="I703" s="741"/>
      <c r="J703" s="741"/>
      <c r="K703" s="742"/>
      <c r="L703" s="743"/>
      <c r="M703" s="743"/>
      <c r="N703" s="743"/>
      <c r="O703" s="743"/>
      <c r="P703" s="743"/>
      <c r="Q703" s="743"/>
      <c r="R703" s="743"/>
      <c r="S703" s="743"/>
      <c r="T703" s="743"/>
      <c r="U703" s="743"/>
      <c r="V703" s="757"/>
      <c r="W703" s="333"/>
      <c r="X703" s="326"/>
      <c r="Y703" s="326"/>
    </row>
    <row r="704" spans="1:25" ht="22.5" customHeight="1" thickTop="1" thickBot="1" x14ac:dyDescent="0.3">
      <c r="A704" s="740"/>
      <c r="B704" s="741"/>
      <c r="C704" s="741"/>
      <c r="D704" s="741"/>
      <c r="E704" s="741"/>
      <c r="F704" s="741"/>
      <c r="G704" s="741"/>
      <c r="H704" s="741"/>
      <c r="I704" s="741"/>
      <c r="J704" s="741"/>
      <c r="K704" s="742"/>
      <c r="L704" s="743"/>
      <c r="M704" s="743"/>
      <c r="N704" s="743"/>
      <c r="O704" s="743"/>
      <c r="P704" s="743"/>
      <c r="Q704" s="743"/>
      <c r="R704" s="743"/>
      <c r="S704" s="743"/>
      <c r="T704" s="743"/>
      <c r="U704" s="743"/>
      <c r="V704" s="757"/>
      <c r="W704" s="333"/>
      <c r="X704" s="326"/>
      <c r="Y704" s="326"/>
    </row>
    <row r="705" spans="1:25" ht="22.5" customHeight="1" thickTop="1" thickBot="1" x14ac:dyDescent="0.3">
      <c r="A705" s="740"/>
      <c r="B705" s="741"/>
      <c r="C705" s="741"/>
      <c r="D705" s="741"/>
      <c r="E705" s="741"/>
      <c r="F705" s="741"/>
      <c r="G705" s="741"/>
      <c r="H705" s="741"/>
      <c r="I705" s="741"/>
      <c r="J705" s="741"/>
      <c r="K705" s="742"/>
      <c r="L705" s="743"/>
      <c r="M705" s="743"/>
      <c r="N705" s="743"/>
      <c r="O705" s="743"/>
      <c r="P705" s="743"/>
      <c r="Q705" s="743"/>
      <c r="R705" s="743"/>
      <c r="S705" s="743"/>
      <c r="T705" s="743"/>
      <c r="U705" s="743"/>
      <c r="V705" s="757"/>
      <c r="W705" s="333"/>
      <c r="X705" s="326"/>
      <c r="Y705" s="326"/>
    </row>
    <row r="706" spans="1:25" ht="22.5" customHeight="1" thickTop="1" thickBot="1" x14ac:dyDescent="0.3">
      <c r="A706" s="740"/>
      <c r="B706" s="741"/>
      <c r="C706" s="741"/>
      <c r="D706" s="741"/>
      <c r="E706" s="741"/>
      <c r="F706" s="741"/>
      <c r="G706" s="741"/>
      <c r="H706" s="741"/>
      <c r="I706" s="741"/>
      <c r="J706" s="741"/>
      <c r="K706" s="742"/>
      <c r="L706" s="743"/>
      <c r="M706" s="743"/>
      <c r="N706" s="743"/>
      <c r="O706" s="743"/>
      <c r="P706" s="743"/>
      <c r="Q706" s="743"/>
      <c r="R706" s="743"/>
      <c r="S706" s="743"/>
      <c r="T706" s="743"/>
      <c r="U706" s="743"/>
      <c r="V706" s="757"/>
      <c r="W706" s="333"/>
      <c r="X706" s="326"/>
      <c r="Y706" s="326"/>
    </row>
    <row r="707" spans="1:25" ht="22.5" customHeight="1" thickTop="1" thickBot="1" x14ac:dyDescent="0.3">
      <c r="A707" s="740"/>
      <c r="B707" s="741"/>
      <c r="C707" s="741"/>
      <c r="D707" s="741"/>
      <c r="E707" s="741"/>
      <c r="F707" s="741"/>
      <c r="G707" s="741"/>
      <c r="H707" s="741"/>
      <c r="I707" s="741"/>
      <c r="J707" s="741"/>
      <c r="K707" s="742"/>
      <c r="L707" s="743"/>
      <c r="M707" s="743"/>
      <c r="N707" s="743"/>
      <c r="O707" s="743"/>
      <c r="P707" s="743"/>
      <c r="Q707" s="743"/>
      <c r="R707" s="743"/>
      <c r="S707" s="743"/>
      <c r="T707" s="743"/>
      <c r="U707" s="743"/>
      <c r="V707" s="757"/>
      <c r="W707" s="333"/>
      <c r="X707" s="326"/>
      <c r="Y707" s="326"/>
    </row>
    <row r="708" spans="1:25" ht="22.5" customHeight="1" thickTop="1" thickBot="1" x14ac:dyDescent="0.3">
      <c r="A708" s="740"/>
      <c r="B708" s="741"/>
      <c r="C708" s="741"/>
      <c r="D708" s="741"/>
      <c r="E708" s="741"/>
      <c r="F708" s="741"/>
      <c r="G708" s="741"/>
      <c r="H708" s="741"/>
      <c r="I708" s="741"/>
      <c r="J708" s="741"/>
      <c r="K708" s="742"/>
      <c r="L708" s="743"/>
      <c r="M708" s="743"/>
      <c r="N708" s="743"/>
      <c r="O708" s="743"/>
      <c r="P708" s="743"/>
      <c r="Q708" s="743"/>
      <c r="R708" s="743"/>
      <c r="S708" s="743"/>
      <c r="T708" s="743"/>
      <c r="U708" s="743"/>
      <c r="V708" s="757"/>
      <c r="W708" s="333"/>
      <c r="X708" s="326"/>
      <c r="Y708" s="326"/>
    </row>
    <row r="709" spans="1:25" ht="22.5" customHeight="1" thickTop="1" thickBot="1" x14ac:dyDescent="0.3">
      <c r="A709" s="740"/>
      <c r="B709" s="741"/>
      <c r="C709" s="741"/>
      <c r="D709" s="741"/>
      <c r="E709" s="741"/>
      <c r="F709" s="741"/>
      <c r="G709" s="741"/>
      <c r="H709" s="741"/>
      <c r="I709" s="741"/>
      <c r="J709" s="741"/>
      <c r="K709" s="742"/>
      <c r="L709" s="743"/>
      <c r="M709" s="743"/>
      <c r="N709" s="743"/>
      <c r="O709" s="743"/>
      <c r="P709" s="743"/>
      <c r="Q709" s="743"/>
      <c r="R709" s="743"/>
      <c r="S709" s="743"/>
      <c r="T709" s="743"/>
      <c r="U709" s="743"/>
      <c r="V709" s="757"/>
      <c r="W709" s="333"/>
      <c r="X709" s="326"/>
      <c r="Y709" s="326"/>
    </row>
    <row r="710" spans="1:25" ht="22.5" customHeight="1" thickTop="1" thickBot="1" x14ac:dyDescent="0.3">
      <c r="A710" s="740"/>
      <c r="B710" s="741"/>
      <c r="C710" s="741"/>
      <c r="D710" s="741"/>
      <c r="E710" s="741"/>
      <c r="F710" s="741"/>
      <c r="G710" s="741"/>
      <c r="H710" s="741"/>
      <c r="I710" s="741"/>
      <c r="J710" s="741"/>
      <c r="K710" s="742"/>
      <c r="L710" s="743"/>
      <c r="M710" s="743"/>
      <c r="N710" s="743"/>
      <c r="O710" s="743"/>
      <c r="P710" s="743"/>
      <c r="Q710" s="743"/>
      <c r="R710" s="743"/>
      <c r="S710" s="743"/>
      <c r="T710" s="743"/>
      <c r="U710" s="743"/>
      <c r="V710" s="757"/>
      <c r="W710" s="333"/>
      <c r="X710" s="326"/>
      <c r="Y710" s="326"/>
    </row>
    <row r="711" spans="1:25" ht="22.5" customHeight="1" thickTop="1" thickBot="1" x14ac:dyDescent="0.3">
      <c r="A711" s="740"/>
      <c r="B711" s="741"/>
      <c r="C711" s="741"/>
      <c r="D711" s="741"/>
      <c r="E711" s="741"/>
      <c r="F711" s="741"/>
      <c r="G711" s="741"/>
      <c r="H711" s="741"/>
      <c r="I711" s="741"/>
      <c r="J711" s="741"/>
      <c r="K711" s="742"/>
      <c r="L711" s="743"/>
      <c r="M711" s="743"/>
      <c r="N711" s="743"/>
      <c r="O711" s="743"/>
      <c r="P711" s="743"/>
      <c r="Q711" s="743"/>
      <c r="R711" s="743"/>
      <c r="S711" s="743"/>
      <c r="T711" s="743"/>
      <c r="U711" s="743"/>
      <c r="V711" s="757"/>
      <c r="W711" s="333"/>
      <c r="X711" s="326"/>
      <c r="Y711" s="326"/>
    </row>
    <row r="712" spans="1:25" ht="22.5" customHeight="1" thickTop="1" thickBot="1" x14ac:dyDescent="0.3">
      <c r="A712" s="740"/>
      <c r="B712" s="741"/>
      <c r="C712" s="741"/>
      <c r="D712" s="741"/>
      <c r="E712" s="741"/>
      <c r="F712" s="741"/>
      <c r="G712" s="741"/>
      <c r="H712" s="741"/>
      <c r="I712" s="741"/>
      <c r="J712" s="741"/>
      <c r="K712" s="742"/>
      <c r="L712" s="743"/>
      <c r="M712" s="743"/>
      <c r="N712" s="743"/>
      <c r="O712" s="743"/>
      <c r="P712" s="743"/>
      <c r="Q712" s="743"/>
      <c r="R712" s="743"/>
      <c r="S712" s="743"/>
      <c r="T712" s="743"/>
      <c r="U712" s="743"/>
      <c r="V712" s="757"/>
      <c r="W712" s="333"/>
      <c r="X712" s="326"/>
      <c r="Y712" s="326"/>
    </row>
    <row r="713" spans="1:25" ht="22.5" customHeight="1" thickTop="1" thickBot="1" x14ac:dyDescent="0.3">
      <c r="A713" s="740"/>
      <c r="B713" s="741"/>
      <c r="C713" s="741"/>
      <c r="D713" s="741"/>
      <c r="E713" s="741"/>
      <c r="F713" s="741"/>
      <c r="G713" s="741"/>
      <c r="H713" s="741"/>
      <c r="I713" s="741"/>
      <c r="J713" s="741"/>
      <c r="K713" s="742"/>
      <c r="L713" s="743"/>
      <c r="M713" s="743"/>
      <c r="N713" s="743"/>
      <c r="O713" s="743"/>
      <c r="P713" s="743"/>
      <c r="Q713" s="743"/>
      <c r="R713" s="743"/>
      <c r="S713" s="743"/>
      <c r="T713" s="743"/>
      <c r="U713" s="743"/>
      <c r="V713" s="757"/>
      <c r="W713" s="333"/>
      <c r="X713" s="326"/>
      <c r="Y713" s="326"/>
    </row>
    <row r="714" spans="1:25" ht="22.5" customHeight="1" thickTop="1" thickBot="1" x14ac:dyDescent="0.3">
      <c r="A714" s="740"/>
      <c r="B714" s="741"/>
      <c r="C714" s="741"/>
      <c r="D714" s="741"/>
      <c r="E714" s="741"/>
      <c r="F714" s="741"/>
      <c r="G714" s="741"/>
      <c r="H714" s="741"/>
      <c r="I714" s="741"/>
      <c r="J714" s="741"/>
      <c r="K714" s="742"/>
      <c r="L714" s="743"/>
      <c r="M714" s="743"/>
      <c r="N714" s="743"/>
      <c r="O714" s="743"/>
      <c r="P714" s="743"/>
      <c r="Q714" s="743"/>
      <c r="R714" s="743"/>
      <c r="S714" s="743"/>
      <c r="T714" s="743"/>
      <c r="U714" s="743"/>
      <c r="V714" s="757"/>
      <c r="W714" s="333"/>
      <c r="X714" s="326"/>
      <c r="Y714" s="326"/>
    </row>
    <row r="715" spans="1:25" ht="22.5" customHeight="1" thickTop="1" thickBot="1" x14ac:dyDescent="0.3">
      <c r="A715" s="740"/>
      <c r="B715" s="741"/>
      <c r="C715" s="741"/>
      <c r="D715" s="741"/>
      <c r="E715" s="741"/>
      <c r="F715" s="741"/>
      <c r="G715" s="741"/>
      <c r="H715" s="741"/>
      <c r="I715" s="741"/>
      <c r="J715" s="741"/>
      <c r="K715" s="742"/>
      <c r="L715" s="743"/>
      <c r="M715" s="743"/>
      <c r="N715" s="743"/>
      <c r="O715" s="743"/>
      <c r="P715" s="743"/>
      <c r="Q715" s="743"/>
      <c r="R715" s="743"/>
      <c r="S715" s="743"/>
      <c r="T715" s="743"/>
      <c r="U715" s="743"/>
      <c r="V715" s="757"/>
      <c r="W715" s="333"/>
      <c r="X715" s="326"/>
      <c r="Y715" s="326"/>
    </row>
    <row r="716" spans="1:25" ht="22.5" customHeight="1" thickTop="1" thickBot="1" x14ac:dyDescent="0.3">
      <c r="A716" s="740"/>
      <c r="B716" s="741"/>
      <c r="C716" s="741"/>
      <c r="D716" s="741"/>
      <c r="E716" s="741"/>
      <c r="F716" s="741"/>
      <c r="G716" s="741"/>
      <c r="H716" s="741"/>
      <c r="I716" s="741"/>
      <c r="J716" s="741"/>
      <c r="K716" s="742"/>
      <c r="L716" s="743"/>
      <c r="M716" s="743"/>
      <c r="N716" s="743"/>
      <c r="O716" s="743"/>
      <c r="P716" s="743"/>
      <c r="Q716" s="743"/>
      <c r="R716" s="743"/>
      <c r="S716" s="743"/>
      <c r="T716" s="743"/>
      <c r="U716" s="743"/>
      <c r="V716" s="757"/>
      <c r="W716" s="333"/>
      <c r="X716" s="326"/>
      <c r="Y716" s="326"/>
    </row>
    <row r="717" spans="1:25" ht="22.5" customHeight="1" thickTop="1" thickBot="1" x14ac:dyDescent="0.3">
      <c r="A717" s="740"/>
      <c r="B717" s="741"/>
      <c r="C717" s="741"/>
      <c r="D717" s="741"/>
      <c r="E717" s="741"/>
      <c r="F717" s="741"/>
      <c r="G717" s="741"/>
      <c r="H717" s="741"/>
      <c r="I717" s="741"/>
      <c r="J717" s="741"/>
      <c r="K717" s="742"/>
      <c r="L717" s="743"/>
      <c r="M717" s="743"/>
      <c r="N717" s="743"/>
      <c r="O717" s="743"/>
      <c r="P717" s="743"/>
      <c r="Q717" s="743"/>
      <c r="R717" s="743"/>
      <c r="S717" s="743"/>
      <c r="T717" s="743"/>
      <c r="U717" s="743"/>
      <c r="V717" s="757"/>
      <c r="W717" s="333"/>
      <c r="X717" s="326"/>
      <c r="Y717" s="326"/>
    </row>
    <row r="718" spans="1:25" ht="22.5" customHeight="1" thickTop="1" thickBot="1" x14ac:dyDescent="0.3">
      <c r="A718" s="740"/>
      <c r="B718" s="741"/>
      <c r="C718" s="741"/>
      <c r="D718" s="741"/>
      <c r="E718" s="741"/>
      <c r="F718" s="741"/>
      <c r="G718" s="741"/>
      <c r="H718" s="741"/>
      <c r="I718" s="741"/>
      <c r="J718" s="741"/>
      <c r="K718" s="742"/>
      <c r="L718" s="743"/>
      <c r="M718" s="743"/>
      <c r="N718" s="743"/>
      <c r="O718" s="743"/>
      <c r="P718" s="743"/>
      <c r="Q718" s="743"/>
      <c r="R718" s="743"/>
      <c r="S718" s="743"/>
      <c r="T718" s="743"/>
      <c r="U718" s="743"/>
      <c r="V718" s="757"/>
      <c r="W718" s="333"/>
      <c r="X718" s="326"/>
      <c r="Y718" s="326"/>
    </row>
    <row r="719" spans="1:25" ht="22.5" customHeight="1" thickTop="1" thickBot="1" x14ac:dyDescent="0.3">
      <c r="A719" s="740"/>
      <c r="B719" s="741"/>
      <c r="C719" s="741"/>
      <c r="D719" s="741"/>
      <c r="E719" s="741"/>
      <c r="F719" s="741"/>
      <c r="G719" s="741"/>
      <c r="H719" s="741"/>
      <c r="I719" s="741"/>
      <c r="J719" s="741"/>
      <c r="K719" s="742"/>
      <c r="L719" s="743"/>
      <c r="M719" s="743"/>
      <c r="N719" s="743"/>
      <c r="O719" s="743"/>
      <c r="P719" s="743"/>
      <c r="Q719" s="743"/>
      <c r="R719" s="743"/>
      <c r="S719" s="743"/>
      <c r="T719" s="743"/>
      <c r="U719" s="743"/>
      <c r="V719" s="757"/>
      <c r="W719" s="333"/>
      <c r="X719" s="326"/>
      <c r="Y719" s="326"/>
    </row>
    <row r="720" spans="1:25" ht="22.5" customHeight="1" thickTop="1" thickBot="1" x14ac:dyDescent="0.3">
      <c r="A720" s="740"/>
      <c r="B720" s="741"/>
      <c r="C720" s="741"/>
      <c r="D720" s="741"/>
      <c r="E720" s="741"/>
      <c r="F720" s="741"/>
      <c r="G720" s="741"/>
      <c r="H720" s="741"/>
      <c r="I720" s="741"/>
      <c r="J720" s="741"/>
      <c r="K720" s="742"/>
      <c r="L720" s="743"/>
      <c r="M720" s="743"/>
      <c r="N720" s="743"/>
      <c r="O720" s="743"/>
      <c r="P720" s="743"/>
      <c r="Q720" s="743"/>
      <c r="R720" s="743"/>
      <c r="S720" s="743"/>
      <c r="T720" s="743"/>
      <c r="U720" s="743"/>
      <c r="V720" s="757"/>
      <c r="W720" s="333"/>
      <c r="X720" s="326"/>
      <c r="Y720" s="326"/>
    </row>
    <row r="721" spans="1:25" ht="22.5" customHeight="1" thickTop="1" thickBot="1" x14ac:dyDescent="0.3">
      <c r="A721" s="740"/>
      <c r="B721" s="741"/>
      <c r="C721" s="741"/>
      <c r="D721" s="741"/>
      <c r="E721" s="741"/>
      <c r="F721" s="741"/>
      <c r="G721" s="741"/>
      <c r="H721" s="741"/>
      <c r="I721" s="741"/>
      <c r="J721" s="741"/>
      <c r="K721" s="742"/>
      <c r="L721" s="743"/>
      <c r="M721" s="743"/>
      <c r="N721" s="743"/>
      <c r="O721" s="743"/>
      <c r="P721" s="743"/>
      <c r="Q721" s="743"/>
      <c r="R721" s="743"/>
      <c r="S721" s="743"/>
      <c r="T721" s="743"/>
      <c r="U721" s="743"/>
      <c r="V721" s="757"/>
      <c r="W721" s="333"/>
      <c r="X721" s="326"/>
      <c r="Y721" s="326"/>
    </row>
    <row r="722" spans="1:25" ht="22.5" customHeight="1" thickTop="1" thickBot="1" x14ac:dyDescent="0.3">
      <c r="A722" s="740"/>
      <c r="B722" s="741"/>
      <c r="C722" s="741"/>
      <c r="D722" s="741"/>
      <c r="E722" s="741"/>
      <c r="F722" s="741"/>
      <c r="G722" s="741"/>
      <c r="H722" s="741"/>
      <c r="I722" s="741"/>
      <c r="J722" s="741"/>
      <c r="K722" s="742"/>
      <c r="L722" s="743"/>
      <c r="M722" s="743"/>
      <c r="N722" s="743"/>
      <c r="O722" s="743"/>
      <c r="P722" s="743"/>
      <c r="Q722" s="743"/>
      <c r="R722" s="743"/>
      <c r="S722" s="743"/>
      <c r="T722" s="743"/>
      <c r="U722" s="743"/>
      <c r="V722" s="757"/>
      <c r="W722" s="333"/>
      <c r="X722" s="326"/>
      <c r="Y722" s="326"/>
    </row>
    <row r="723" spans="1:25" ht="22.5" customHeight="1" thickTop="1" thickBot="1" x14ac:dyDescent="0.3">
      <c r="A723" s="740"/>
      <c r="B723" s="741"/>
      <c r="C723" s="741"/>
      <c r="D723" s="741"/>
      <c r="E723" s="741"/>
      <c r="F723" s="741"/>
      <c r="G723" s="741"/>
      <c r="H723" s="741"/>
      <c r="I723" s="741"/>
      <c r="J723" s="741"/>
      <c r="K723" s="742"/>
      <c r="L723" s="743"/>
      <c r="M723" s="743"/>
      <c r="N723" s="743"/>
      <c r="O723" s="743"/>
      <c r="P723" s="743"/>
      <c r="Q723" s="743"/>
      <c r="R723" s="743"/>
      <c r="S723" s="743"/>
      <c r="T723" s="743"/>
      <c r="U723" s="743"/>
      <c r="V723" s="757"/>
      <c r="W723" s="333"/>
      <c r="X723" s="326"/>
      <c r="Y723" s="326"/>
    </row>
    <row r="724" spans="1:25" ht="22.5" customHeight="1" thickTop="1" thickBot="1" x14ac:dyDescent="0.3">
      <c r="A724" s="740"/>
      <c r="B724" s="741"/>
      <c r="C724" s="741"/>
      <c r="D724" s="741"/>
      <c r="E724" s="741"/>
      <c r="F724" s="741"/>
      <c r="G724" s="741"/>
      <c r="H724" s="741"/>
      <c r="I724" s="741"/>
      <c r="J724" s="741"/>
      <c r="K724" s="742"/>
      <c r="L724" s="743"/>
      <c r="M724" s="743"/>
      <c r="N724" s="743"/>
      <c r="O724" s="743"/>
      <c r="P724" s="743"/>
      <c r="Q724" s="743"/>
      <c r="R724" s="743"/>
      <c r="S724" s="743"/>
      <c r="T724" s="743"/>
      <c r="U724" s="743"/>
      <c r="V724" s="757"/>
      <c r="W724" s="333"/>
      <c r="X724" s="326"/>
      <c r="Y724" s="326"/>
    </row>
    <row r="725" spans="1:25" ht="22.5" customHeight="1" thickTop="1" thickBot="1" x14ac:dyDescent="0.3">
      <c r="A725" s="740"/>
      <c r="B725" s="741"/>
      <c r="C725" s="741"/>
      <c r="D725" s="741"/>
      <c r="E725" s="741"/>
      <c r="F725" s="741"/>
      <c r="G725" s="741"/>
      <c r="H725" s="741"/>
      <c r="I725" s="741"/>
      <c r="J725" s="741"/>
      <c r="K725" s="334"/>
      <c r="L725" s="743"/>
      <c r="M725" s="743"/>
      <c r="N725" s="743"/>
      <c r="O725" s="743"/>
      <c r="P725" s="743"/>
      <c r="Q725" s="743"/>
      <c r="R725" s="743"/>
      <c r="S725" s="743"/>
      <c r="T725" s="743"/>
      <c r="U725" s="743"/>
      <c r="V725" s="757"/>
      <c r="W725" s="333"/>
      <c r="X725" s="326"/>
      <c r="Y725" s="326"/>
    </row>
    <row r="726" spans="1:25" s="327" customFormat="1" ht="22.5" customHeight="1" thickTop="1" thickBot="1" x14ac:dyDescent="0.3">
      <c r="A726" s="740"/>
      <c r="B726" s="741"/>
      <c r="C726" s="741"/>
      <c r="D726" s="741"/>
      <c r="E726" s="741"/>
      <c r="F726" s="741"/>
      <c r="G726" s="741"/>
      <c r="H726" s="333"/>
      <c r="I726" s="333"/>
      <c r="J726" s="333"/>
      <c r="K726" s="334"/>
      <c r="L726" s="346"/>
      <c r="M726" s="346"/>
      <c r="N726" s="346"/>
      <c r="O726" s="346"/>
      <c r="P726" s="346"/>
      <c r="Q726" s="346"/>
      <c r="R726" s="346"/>
      <c r="S726" s="346"/>
      <c r="T726" s="346"/>
      <c r="U726" s="346"/>
      <c r="V726" s="347"/>
      <c r="W726" s="333"/>
      <c r="X726" s="326"/>
      <c r="Y726" s="326"/>
    </row>
    <row r="727" spans="1:25" ht="22.5" customHeight="1" thickTop="1" thickBot="1" x14ac:dyDescent="0.3">
      <c r="A727" s="740"/>
      <c r="B727" s="741"/>
      <c r="C727" s="741"/>
      <c r="D727" s="741"/>
      <c r="E727" s="741"/>
      <c r="F727" s="741"/>
      <c r="G727" s="741"/>
      <c r="H727" s="741"/>
      <c r="I727" s="741"/>
      <c r="J727" s="741"/>
      <c r="K727" s="742"/>
      <c r="L727" s="743"/>
      <c r="M727" s="743"/>
      <c r="N727" s="743"/>
      <c r="O727" s="743"/>
      <c r="P727" s="743"/>
      <c r="Q727" s="743"/>
      <c r="R727" s="743"/>
      <c r="S727" s="743"/>
      <c r="T727" s="743"/>
      <c r="U727" s="743"/>
      <c r="V727" s="757"/>
      <c r="W727" s="333"/>
      <c r="X727" s="326"/>
      <c r="Y727" s="326"/>
    </row>
    <row r="728" spans="1:25" ht="22.5" customHeight="1" thickTop="1" thickBot="1" x14ac:dyDescent="0.3">
      <c r="A728" s="740"/>
      <c r="B728" s="741"/>
      <c r="C728" s="741"/>
      <c r="D728" s="741"/>
      <c r="E728" s="741"/>
      <c r="F728" s="741"/>
      <c r="G728" s="741"/>
      <c r="H728" s="741"/>
      <c r="I728" s="741"/>
      <c r="J728" s="741"/>
      <c r="K728" s="742"/>
      <c r="L728" s="743"/>
      <c r="M728" s="743"/>
      <c r="N728" s="743"/>
      <c r="O728" s="743"/>
      <c r="P728" s="743"/>
      <c r="Q728" s="743"/>
      <c r="R728" s="743"/>
      <c r="S728" s="743"/>
      <c r="T728" s="743"/>
      <c r="U728" s="743"/>
      <c r="V728" s="757"/>
      <c r="W728" s="333"/>
      <c r="X728" s="326"/>
      <c r="Y728" s="326"/>
    </row>
    <row r="729" spans="1:25" ht="22.5" customHeight="1" thickTop="1" thickBot="1" x14ac:dyDescent="0.3">
      <c r="A729" s="740"/>
      <c r="B729" s="741"/>
      <c r="C729" s="741"/>
      <c r="D729" s="741"/>
      <c r="E729" s="741"/>
      <c r="F729" s="741"/>
      <c r="G729" s="741"/>
      <c r="H729" s="741"/>
      <c r="I729" s="741"/>
      <c r="J729" s="741"/>
      <c r="K729" s="742"/>
      <c r="L729" s="743"/>
      <c r="M729" s="743"/>
      <c r="N729" s="743"/>
      <c r="O729" s="743"/>
      <c r="P729" s="743"/>
      <c r="Q729" s="743"/>
      <c r="R729" s="743"/>
      <c r="S729" s="743"/>
      <c r="T729" s="743"/>
      <c r="U729" s="743"/>
      <c r="V729" s="757"/>
      <c r="W729" s="333"/>
      <c r="X729" s="326"/>
      <c r="Y729" s="326"/>
    </row>
    <row r="730" spans="1:25" ht="22.5" customHeight="1" thickTop="1" thickBot="1" x14ac:dyDescent="0.3">
      <c r="A730" s="740"/>
      <c r="B730" s="741"/>
      <c r="C730" s="741"/>
      <c r="D730" s="741"/>
      <c r="E730" s="741"/>
      <c r="F730" s="741"/>
      <c r="G730" s="741"/>
      <c r="H730" s="741"/>
      <c r="I730" s="741"/>
      <c r="J730" s="741"/>
      <c r="K730" s="742"/>
      <c r="L730" s="743"/>
      <c r="M730" s="743"/>
      <c r="N730" s="743"/>
      <c r="O730" s="743"/>
      <c r="P730" s="743"/>
      <c r="Q730" s="743"/>
      <c r="R730" s="743"/>
      <c r="S730" s="743"/>
      <c r="T730" s="743"/>
      <c r="U730" s="743"/>
      <c r="V730" s="757"/>
      <c r="W730" s="333"/>
      <c r="X730" s="326"/>
      <c r="Y730" s="326"/>
    </row>
    <row r="731" spans="1:25" ht="22.5" customHeight="1" thickTop="1" thickBot="1" x14ac:dyDescent="0.3">
      <c r="A731" s="740"/>
      <c r="B731" s="741"/>
      <c r="C731" s="741"/>
      <c r="D731" s="741"/>
      <c r="E731" s="741"/>
      <c r="F731" s="741"/>
      <c r="G731" s="741"/>
      <c r="H731" s="741"/>
      <c r="I731" s="741"/>
      <c r="J731" s="741"/>
      <c r="K731" s="742"/>
      <c r="L731" s="743"/>
      <c r="M731" s="743"/>
      <c r="N731" s="743"/>
      <c r="O731" s="743"/>
      <c r="P731" s="743"/>
      <c r="Q731" s="743"/>
      <c r="R731" s="743"/>
      <c r="S731" s="743"/>
      <c r="T731" s="743"/>
      <c r="U731" s="743"/>
      <c r="V731" s="757"/>
      <c r="W731" s="333"/>
      <c r="X731" s="326"/>
      <c r="Y731" s="326"/>
    </row>
    <row r="732" spans="1:25" ht="22.5" customHeight="1" thickTop="1" thickBot="1" x14ac:dyDescent="0.3">
      <c r="A732" s="740"/>
      <c r="B732" s="741"/>
      <c r="C732" s="741"/>
      <c r="D732" s="741"/>
      <c r="E732" s="741"/>
      <c r="F732" s="741"/>
      <c r="G732" s="741"/>
      <c r="H732" s="741"/>
      <c r="I732" s="741"/>
      <c r="J732" s="741"/>
      <c r="K732" s="742"/>
      <c r="L732" s="743"/>
      <c r="M732" s="743"/>
      <c r="N732" s="743"/>
      <c r="O732" s="743"/>
      <c r="P732" s="743"/>
      <c r="Q732" s="743"/>
      <c r="R732" s="743"/>
      <c r="S732" s="743"/>
      <c r="T732" s="743"/>
      <c r="U732" s="743"/>
      <c r="V732" s="757"/>
      <c r="W732" s="333"/>
      <c r="X732" s="326"/>
      <c r="Y732" s="326"/>
    </row>
    <row r="733" spans="1:25" ht="22.5" customHeight="1" thickTop="1" thickBot="1" x14ac:dyDescent="0.3">
      <c r="A733" s="740"/>
      <c r="B733" s="741"/>
      <c r="C733" s="741"/>
      <c r="D733" s="741"/>
      <c r="E733" s="741"/>
      <c r="F733" s="741"/>
      <c r="G733" s="741"/>
      <c r="H733" s="741"/>
      <c r="I733" s="741"/>
      <c r="J733" s="741"/>
      <c r="K733" s="742"/>
      <c r="L733" s="743"/>
      <c r="M733" s="743"/>
      <c r="N733" s="743"/>
      <c r="O733" s="743"/>
      <c r="P733" s="743"/>
      <c r="Q733" s="743"/>
      <c r="R733" s="743"/>
      <c r="S733" s="743"/>
      <c r="T733" s="743"/>
      <c r="U733" s="743"/>
      <c r="V733" s="757"/>
      <c r="W733" s="333"/>
      <c r="X733" s="326"/>
      <c r="Y733" s="326"/>
    </row>
    <row r="734" spans="1:25" ht="22.5" customHeight="1" thickTop="1" thickBot="1" x14ac:dyDescent="0.3">
      <c r="A734" s="740"/>
      <c r="B734" s="741"/>
      <c r="C734" s="741"/>
      <c r="D734" s="741"/>
      <c r="E734" s="741"/>
      <c r="F734" s="741"/>
      <c r="G734" s="741"/>
      <c r="H734" s="741"/>
      <c r="I734" s="741"/>
      <c r="J734" s="741"/>
      <c r="K734" s="742"/>
      <c r="L734" s="743"/>
      <c r="M734" s="743"/>
      <c r="N734" s="743"/>
      <c r="O734" s="743"/>
      <c r="P734" s="743"/>
      <c r="Q734" s="743"/>
      <c r="R734" s="743"/>
      <c r="S734" s="743"/>
      <c r="T734" s="743"/>
      <c r="U734" s="743"/>
      <c r="V734" s="757"/>
      <c r="W734" s="333"/>
      <c r="X734" s="326"/>
      <c r="Y734" s="326"/>
    </row>
    <row r="735" spans="1:25" ht="22.5" customHeight="1" thickTop="1" thickBot="1" x14ac:dyDescent="0.3">
      <c r="A735" s="740"/>
      <c r="B735" s="741"/>
      <c r="C735" s="741"/>
      <c r="D735" s="741"/>
      <c r="E735" s="741"/>
      <c r="F735" s="741"/>
      <c r="G735" s="741"/>
      <c r="H735" s="741"/>
      <c r="I735" s="741"/>
      <c r="J735" s="741"/>
      <c r="K735" s="742"/>
      <c r="L735" s="743"/>
      <c r="M735" s="743"/>
      <c r="N735" s="743"/>
      <c r="O735" s="743"/>
      <c r="P735" s="743"/>
      <c r="Q735" s="743"/>
      <c r="R735" s="743"/>
      <c r="S735" s="743"/>
      <c r="T735" s="743"/>
      <c r="U735" s="743"/>
      <c r="V735" s="757"/>
      <c r="W735" s="333"/>
      <c r="X735" s="326"/>
      <c r="Y735" s="326"/>
    </row>
    <row r="736" spans="1:25" ht="22.5" customHeight="1" thickTop="1" thickBot="1" x14ac:dyDescent="0.3">
      <c r="A736" s="740"/>
      <c r="B736" s="741"/>
      <c r="C736" s="741"/>
      <c r="D736" s="741"/>
      <c r="E736" s="741"/>
      <c r="F736" s="741"/>
      <c r="G736" s="741"/>
      <c r="H736" s="741"/>
      <c r="I736" s="741"/>
      <c r="J736" s="741"/>
      <c r="K736" s="742"/>
      <c r="L736" s="743"/>
      <c r="M736" s="743"/>
      <c r="N736" s="743"/>
      <c r="O736" s="743"/>
      <c r="P736" s="743"/>
      <c r="Q736" s="743"/>
      <c r="R736" s="743"/>
      <c r="S736" s="743"/>
      <c r="T736" s="743"/>
      <c r="U736" s="743"/>
      <c r="V736" s="757"/>
      <c r="W736" s="333"/>
      <c r="X736" s="326"/>
      <c r="Y736" s="326"/>
    </row>
    <row r="737" spans="1:25" ht="22.5" customHeight="1" thickTop="1" thickBot="1" x14ac:dyDescent="0.3">
      <c r="A737" s="740"/>
      <c r="B737" s="741"/>
      <c r="C737" s="741"/>
      <c r="D737" s="741"/>
      <c r="E737" s="741"/>
      <c r="F737" s="741"/>
      <c r="G737" s="741"/>
      <c r="H737" s="741"/>
      <c r="I737" s="741"/>
      <c r="J737" s="741"/>
      <c r="K737" s="742"/>
      <c r="L737" s="743"/>
      <c r="M737" s="743"/>
      <c r="N737" s="743"/>
      <c r="O737" s="743"/>
      <c r="P737" s="743"/>
      <c r="Q737" s="743"/>
      <c r="R737" s="743"/>
      <c r="S737" s="743"/>
      <c r="T737" s="743"/>
      <c r="U737" s="743"/>
      <c r="V737" s="757"/>
      <c r="W737" s="333"/>
      <c r="X737" s="326"/>
      <c r="Y737" s="326"/>
    </row>
    <row r="738" spans="1:25" s="327" customFormat="1" ht="22.5" customHeight="1" thickTop="1" thickBot="1" x14ac:dyDescent="0.3">
      <c r="A738" s="740"/>
      <c r="B738" s="741"/>
      <c r="C738" s="741"/>
      <c r="D738" s="741"/>
      <c r="E738" s="741"/>
      <c r="F738" s="741"/>
      <c r="G738" s="741"/>
      <c r="H738" s="333"/>
      <c r="I738" s="333"/>
      <c r="J738" s="333"/>
      <c r="K738" s="334"/>
      <c r="L738" s="346"/>
      <c r="M738" s="346"/>
      <c r="N738" s="346"/>
      <c r="O738" s="346"/>
      <c r="P738" s="346"/>
      <c r="Q738" s="346"/>
      <c r="R738" s="346"/>
      <c r="S738" s="346"/>
      <c r="T738" s="346"/>
      <c r="U738" s="346"/>
      <c r="V738" s="347"/>
      <c r="W738" s="333"/>
      <c r="X738" s="326"/>
      <c r="Y738" s="326"/>
    </row>
    <row r="739" spans="1:25" ht="22.5" customHeight="1" thickTop="1" thickBot="1" x14ac:dyDescent="0.3">
      <c r="A739" s="740"/>
      <c r="B739" s="741"/>
      <c r="C739" s="741"/>
      <c r="D739" s="741"/>
      <c r="E739" s="741"/>
      <c r="F739" s="741"/>
      <c r="G739" s="741"/>
      <c r="H739" s="741"/>
      <c r="I739" s="741"/>
      <c r="J739" s="741"/>
      <c r="K739" s="742"/>
      <c r="L739" s="743"/>
      <c r="M739" s="743"/>
      <c r="N739" s="743"/>
      <c r="O739" s="743"/>
      <c r="P739" s="743"/>
      <c r="Q739" s="743"/>
      <c r="R739" s="743"/>
      <c r="S739" s="743"/>
      <c r="T739" s="743"/>
      <c r="U739" s="743"/>
      <c r="V739" s="757"/>
      <c r="W739" s="333"/>
      <c r="X739" s="326"/>
      <c r="Y739" s="326"/>
    </row>
    <row r="740" spans="1:25" ht="22.5" customHeight="1" thickTop="1" thickBot="1" x14ac:dyDescent="0.3">
      <c r="A740" s="740"/>
      <c r="B740" s="741"/>
      <c r="C740" s="741"/>
      <c r="D740" s="741"/>
      <c r="E740" s="741"/>
      <c r="F740" s="741"/>
      <c r="G740" s="741"/>
      <c r="H740" s="741"/>
      <c r="I740" s="741"/>
      <c r="J740" s="741"/>
      <c r="K740" s="742"/>
      <c r="L740" s="743"/>
      <c r="M740" s="743"/>
      <c r="N740" s="743"/>
      <c r="O740" s="743"/>
      <c r="P740" s="743"/>
      <c r="Q740" s="743"/>
      <c r="R740" s="743"/>
      <c r="S740" s="743"/>
      <c r="T740" s="743"/>
      <c r="U740" s="743"/>
      <c r="V740" s="757"/>
      <c r="W740" s="333"/>
      <c r="X740" s="326"/>
      <c r="Y740" s="326"/>
    </row>
    <row r="741" spans="1:25" ht="22.5" customHeight="1" thickTop="1" thickBot="1" x14ac:dyDescent="0.3">
      <c r="A741" s="740"/>
      <c r="B741" s="741"/>
      <c r="C741" s="741"/>
      <c r="D741" s="741"/>
      <c r="E741" s="741"/>
      <c r="F741" s="741"/>
      <c r="G741" s="741"/>
      <c r="H741" s="741"/>
      <c r="I741" s="741"/>
      <c r="J741" s="741"/>
      <c r="K741" s="742"/>
      <c r="L741" s="743"/>
      <c r="M741" s="743"/>
      <c r="N741" s="743"/>
      <c r="O741" s="743"/>
      <c r="P741" s="743"/>
      <c r="Q741" s="743"/>
      <c r="R741" s="743"/>
      <c r="S741" s="743"/>
      <c r="T741" s="743"/>
      <c r="U741" s="743"/>
      <c r="V741" s="757"/>
      <c r="W741" s="333"/>
      <c r="X741" s="326"/>
      <c r="Y741" s="326"/>
    </row>
    <row r="742" spans="1:25" ht="22.5" customHeight="1" thickTop="1" thickBot="1" x14ac:dyDescent="0.3">
      <c r="A742" s="740"/>
      <c r="B742" s="741"/>
      <c r="C742" s="741"/>
      <c r="D742" s="741"/>
      <c r="E742" s="741"/>
      <c r="F742" s="741"/>
      <c r="G742" s="741"/>
      <c r="H742" s="741"/>
      <c r="I742" s="741"/>
      <c r="J742" s="741"/>
      <c r="K742" s="742"/>
      <c r="L742" s="743"/>
      <c r="M742" s="743"/>
      <c r="N742" s="743"/>
      <c r="O742" s="743"/>
      <c r="P742" s="743"/>
      <c r="Q742" s="743"/>
      <c r="R742" s="743"/>
      <c r="S742" s="743"/>
      <c r="T742" s="743"/>
      <c r="U742" s="743"/>
      <c r="V742" s="757"/>
      <c r="W742" s="333"/>
      <c r="X742" s="326"/>
      <c r="Y742" s="326"/>
    </row>
    <row r="743" spans="1:25" ht="22.5" customHeight="1" thickTop="1" thickBot="1" x14ac:dyDescent="0.3">
      <c r="A743" s="740"/>
      <c r="B743" s="741"/>
      <c r="C743" s="741"/>
      <c r="D743" s="741"/>
      <c r="E743" s="741"/>
      <c r="F743" s="741"/>
      <c r="G743" s="741"/>
      <c r="H743" s="741"/>
      <c r="I743" s="741"/>
      <c r="J743" s="741"/>
      <c r="K743" s="742"/>
      <c r="L743" s="743"/>
      <c r="M743" s="743"/>
      <c r="N743" s="743"/>
      <c r="O743" s="743"/>
      <c r="P743" s="743"/>
      <c r="Q743" s="743"/>
      <c r="R743" s="743"/>
      <c r="S743" s="743"/>
      <c r="T743" s="743"/>
      <c r="U743" s="743"/>
      <c r="V743" s="757"/>
      <c r="W743" s="333"/>
      <c r="X743" s="326"/>
      <c r="Y743" s="326"/>
    </row>
    <row r="744" spans="1:25" ht="22.5" customHeight="1" thickTop="1" thickBot="1" x14ac:dyDescent="0.3">
      <c r="A744" s="740"/>
      <c r="B744" s="741"/>
      <c r="C744" s="741"/>
      <c r="D744" s="741"/>
      <c r="E744" s="741"/>
      <c r="F744" s="741"/>
      <c r="G744" s="741"/>
      <c r="H744" s="741"/>
      <c r="I744" s="741"/>
      <c r="J744" s="741"/>
      <c r="K744" s="742"/>
      <c r="L744" s="743"/>
      <c r="M744" s="743"/>
      <c r="N744" s="743"/>
      <c r="O744" s="743"/>
      <c r="P744" s="743"/>
      <c r="Q744" s="743"/>
      <c r="R744" s="743"/>
      <c r="S744" s="743"/>
      <c r="T744" s="743"/>
      <c r="U744" s="743"/>
      <c r="V744" s="757"/>
      <c r="W744" s="333"/>
      <c r="X744" s="326"/>
      <c r="Y744" s="326"/>
    </row>
    <row r="745" spans="1:25" ht="22.5" customHeight="1" thickTop="1" thickBot="1" x14ac:dyDescent="0.3">
      <c r="A745" s="740"/>
      <c r="B745" s="741"/>
      <c r="C745" s="741"/>
      <c r="D745" s="741"/>
      <c r="E745" s="741"/>
      <c r="F745" s="741"/>
      <c r="G745" s="741"/>
      <c r="H745" s="741"/>
      <c r="I745" s="741"/>
      <c r="J745" s="741"/>
      <c r="K745" s="742"/>
      <c r="L745" s="743"/>
      <c r="M745" s="743"/>
      <c r="N745" s="743"/>
      <c r="O745" s="743"/>
      <c r="P745" s="743"/>
      <c r="Q745" s="743"/>
      <c r="R745" s="743"/>
      <c r="S745" s="743"/>
      <c r="T745" s="743"/>
      <c r="U745" s="743"/>
      <c r="V745" s="757"/>
      <c r="W745" s="333"/>
      <c r="X745" s="326"/>
      <c r="Y745" s="326"/>
    </row>
    <row r="746" spans="1:25" ht="22.5" customHeight="1" thickTop="1" thickBot="1" x14ac:dyDescent="0.3">
      <c r="A746" s="740"/>
      <c r="B746" s="741"/>
      <c r="C746" s="741"/>
      <c r="D746" s="741"/>
      <c r="E746" s="741"/>
      <c r="F746" s="741"/>
      <c r="G746" s="741"/>
      <c r="H746" s="741"/>
      <c r="I746" s="741"/>
      <c r="J746" s="741"/>
      <c r="K746" s="742"/>
      <c r="L746" s="743"/>
      <c r="M746" s="743"/>
      <c r="N746" s="743"/>
      <c r="O746" s="743"/>
      <c r="P746" s="743"/>
      <c r="Q746" s="743"/>
      <c r="R746" s="743"/>
      <c r="S746" s="743"/>
      <c r="T746" s="743"/>
      <c r="U746" s="743"/>
      <c r="V746" s="757"/>
      <c r="W746" s="333"/>
      <c r="X746" s="326"/>
      <c r="Y746" s="326"/>
    </row>
    <row r="747" spans="1:25" ht="22.5" customHeight="1" thickTop="1" thickBot="1" x14ac:dyDescent="0.3">
      <c r="A747" s="740"/>
      <c r="B747" s="741"/>
      <c r="C747" s="741"/>
      <c r="D747" s="741"/>
      <c r="E747" s="741"/>
      <c r="F747" s="741"/>
      <c r="G747" s="741"/>
      <c r="H747" s="741"/>
      <c r="I747" s="741"/>
      <c r="J747" s="741"/>
      <c r="K747" s="742"/>
      <c r="L747" s="743"/>
      <c r="M747" s="743"/>
      <c r="N747" s="743"/>
      <c r="O747" s="743"/>
      <c r="P747" s="743"/>
      <c r="Q747" s="743"/>
      <c r="R747" s="743"/>
      <c r="S747" s="743"/>
      <c r="T747" s="743"/>
      <c r="U747" s="743"/>
      <c r="V747" s="757"/>
      <c r="W747" s="333"/>
      <c r="X747" s="326"/>
      <c r="Y747" s="326"/>
    </row>
    <row r="748" spans="1:25" ht="22.5" customHeight="1" thickTop="1" thickBot="1" x14ac:dyDescent="0.3">
      <c r="A748" s="740"/>
      <c r="B748" s="741"/>
      <c r="C748" s="741"/>
      <c r="D748" s="741"/>
      <c r="E748" s="741"/>
      <c r="F748" s="741"/>
      <c r="G748" s="741"/>
      <c r="H748" s="741"/>
      <c r="I748" s="741"/>
      <c r="J748" s="741"/>
      <c r="K748" s="742"/>
      <c r="L748" s="743"/>
      <c r="M748" s="743"/>
      <c r="N748" s="743"/>
      <c r="O748" s="743"/>
      <c r="P748" s="743"/>
      <c r="Q748" s="743"/>
      <c r="R748" s="743"/>
      <c r="S748" s="743"/>
      <c r="T748" s="743"/>
      <c r="U748" s="743"/>
      <c r="V748" s="757"/>
      <c r="W748" s="333"/>
      <c r="X748" s="326"/>
      <c r="Y748" s="326"/>
    </row>
    <row r="749" spans="1:25" ht="22.5" customHeight="1" thickTop="1" thickBot="1" x14ac:dyDescent="0.3">
      <c r="A749" s="740"/>
      <c r="B749" s="741"/>
      <c r="C749" s="741"/>
      <c r="D749" s="741"/>
      <c r="E749" s="741"/>
      <c r="F749" s="741"/>
      <c r="G749" s="741"/>
      <c r="H749" s="741"/>
      <c r="I749" s="741"/>
      <c r="J749" s="741"/>
      <c r="K749" s="742"/>
      <c r="L749" s="743"/>
      <c r="M749" s="743"/>
      <c r="N749" s="743"/>
      <c r="O749" s="743"/>
      <c r="P749" s="743"/>
      <c r="Q749" s="743"/>
      <c r="R749" s="743"/>
      <c r="S749" s="743"/>
      <c r="T749" s="743"/>
      <c r="U749" s="743"/>
      <c r="V749" s="757"/>
      <c r="W749" s="333"/>
      <c r="X749" s="326"/>
      <c r="Y749" s="326"/>
    </row>
    <row r="750" spans="1:25" s="327" customFormat="1" ht="22.5" customHeight="1" thickTop="1" thickBot="1" x14ac:dyDescent="0.3">
      <c r="A750" s="740"/>
      <c r="B750" s="741"/>
      <c r="C750" s="741"/>
      <c r="D750" s="741"/>
      <c r="E750" s="741"/>
      <c r="F750" s="741"/>
      <c r="G750" s="741"/>
      <c r="H750" s="333"/>
      <c r="I750" s="333"/>
      <c r="J750" s="333"/>
      <c r="K750" s="334"/>
      <c r="L750" s="346"/>
      <c r="M750" s="346"/>
      <c r="N750" s="346"/>
      <c r="O750" s="346"/>
      <c r="P750" s="346"/>
      <c r="Q750" s="346"/>
      <c r="R750" s="346"/>
      <c r="S750" s="346"/>
      <c r="T750" s="346"/>
      <c r="U750" s="346"/>
      <c r="V750" s="347"/>
      <c r="W750" s="333"/>
      <c r="X750" s="326"/>
      <c r="Y750" s="326"/>
    </row>
    <row r="751" spans="1:25" s="327" customFormat="1" ht="22.5" customHeight="1" thickTop="1" thickBot="1" x14ac:dyDescent="0.3">
      <c r="A751" s="741"/>
      <c r="B751" s="741"/>
      <c r="C751" s="741"/>
      <c r="D751" s="741"/>
      <c r="E751" s="741"/>
      <c r="F751" s="741"/>
      <c r="G751" s="741"/>
      <c r="H751" s="333"/>
      <c r="I751" s="333"/>
      <c r="J751" s="333"/>
      <c r="K751" s="334"/>
      <c r="L751" s="346"/>
      <c r="M751" s="346"/>
      <c r="N751" s="346"/>
      <c r="O751" s="346"/>
      <c r="P751" s="346"/>
      <c r="Q751" s="346"/>
      <c r="R751" s="346"/>
      <c r="S751" s="346"/>
      <c r="T751" s="346"/>
      <c r="U751" s="346"/>
      <c r="V751" s="347"/>
      <c r="W751" s="333"/>
      <c r="X751" s="326"/>
      <c r="Y751" s="326"/>
    </row>
    <row r="752" spans="1:25" s="327" customFormat="1" ht="22.5" customHeight="1" thickTop="1" thickBot="1" x14ac:dyDescent="0.3">
      <c r="A752" s="740"/>
      <c r="B752" s="741"/>
      <c r="C752" s="741"/>
      <c r="D752" s="741"/>
      <c r="E752" s="741"/>
      <c r="F752" s="741"/>
      <c r="G752" s="741"/>
      <c r="H752" s="333"/>
      <c r="I752" s="333"/>
      <c r="J752" s="333"/>
      <c r="K752" s="334"/>
      <c r="L752" s="346"/>
      <c r="M752" s="346"/>
      <c r="N752" s="346"/>
      <c r="O752" s="346"/>
      <c r="P752" s="346"/>
      <c r="Q752" s="346"/>
      <c r="R752" s="346"/>
      <c r="S752" s="346"/>
      <c r="T752" s="346"/>
      <c r="U752" s="346"/>
      <c r="V752" s="347"/>
      <c r="W752" s="348"/>
      <c r="X752" s="326"/>
      <c r="Y752" s="326"/>
    </row>
    <row r="753" spans="1:25" s="327" customFormat="1" ht="22.5" customHeight="1" thickTop="1" thickBot="1" x14ac:dyDescent="0.3">
      <c r="A753" s="740"/>
      <c r="B753" s="741"/>
      <c r="C753" s="741"/>
      <c r="D753" s="741"/>
      <c r="E753" s="741"/>
      <c r="F753" s="741"/>
      <c r="G753" s="741"/>
      <c r="H753" s="741"/>
      <c r="I753" s="741"/>
      <c r="J753" s="741"/>
      <c r="K753" s="742"/>
      <c r="L753" s="346"/>
      <c r="M753" s="346"/>
      <c r="N753" s="346"/>
      <c r="O753" s="346"/>
      <c r="P753" s="346"/>
      <c r="Q753" s="346"/>
      <c r="R753" s="346"/>
      <c r="S753" s="346"/>
      <c r="T753" s="346"/>
      <c r="U753" s="346"/>
      <c r="V753" s="347"/>
      <c r="W753" s="348"/>
      <c r="X753" s="326"/>
      <c r="Y753" s="326"/>
    </row>
    <row r="754" spans="1:25" s="327" customFormat="1" ht="22.5" customHeight="1" thickTop="1" thickBot="1" x14ac:dyDescent="0.3">
      <c r="A754" s="740"/>
      <c r="B754" s="741"/>
      <c r="C754" s="741"/>
      <c r="D754" s="741"/>
      <c r="E754" s="741"/>
      <c r="F754" s="741"/>
      <c r="G754" s="741"/>
      <c r="H754" s="741"/>
      <c r="I754" s="741"/>
      <c r="J754" s="741"/>
      <c r="K754" s="742"/>
      <c r="L754" s="346"/>
      <c r="M754" s="346"/>
      <c r="N754" s="346"/>
      <c r="O754" s="346"/>
      <c r="P754" s="346"/>
      <c r="Q754" s="346"/>
      <c r="R754" s="346"/>
      <c r="S754" s="346"/>
      <c r="T754" s="346"/>
      <c r="U754" s="346"/>
      <c r="V754" s="347"/>
      <c r="W754" s="348"/>
      <c r="X754" s="326"/>
      <c r="Y754" s="326"/>
    </row>
    <row r="755" spans="1:25" s="327" customFormat="1" ht="22.5" customHeight="1" thickTop="1" thickBot="1" x14ac:dyDescent="0.3">
      <c r="A755" s="740"/>
      <c r="B755" s="741"/>
      <c r="C755" s="741"/>
      <c r="D755" s="741"/>
      <c r="E755" s="741"/>
      <c r="F755" s="741"/>
      <c r="G755" s="741"/>
      <c r="H755" s="741"/>
      <c r="I755" s="741"/>
      <c r="J755" s="741"/>
      <c r="K755" s="742"/>
      <c r="L755" s="346"/>
      <c r="M755" s="346"/>
      <c r="N755" s="346"/>
      <c r="O755" s="346"/>
      <c r="P755" s="346"/>
      <c r="Q755" s="346"/>
      <c r="R755" s="346"/>
      <c r="S755" s="346"/>
      <c r="T755" s="346"/>
      <c r="U755" s="346"/>
      <c r="V755" s="347"/>
      <c r="W755" s="348"/>
      <c r="X755" s="326"/>
      <c r="Y755" s="326"/>
    </row>
    <row r="756" spans="1:25" s="327" customFormat="1" ht="22.5" customHeight="1" thickTop="1" thickBot="1" x14ac:dyDescent="0.3">
      <c r="A756" s="740"/>
      <c r="B756" s="741"/>
      <c r="C756" s="741"/>
      <c r="D756" s="741"/>
      <c r="E756" s="741"/>
      <c r="F756" s="741"/>
      <c r="G756" s="741"/>
      <c r="H756" s="741"/>
      <c r="I756" s="741"/>
      <c r="J756" s="741"/>
      <c r="K756" s="742"/>
      <c r="L756" s="346"/>
      <c r="M756" s="346"/>
      <c r="N756" s="346"/>
      <c r="O756" s="346"/>
      <c r="P756" s="346"/>
      <c r="Q756" s="346"/>
      <c r="R756" s="346"/>
      <c r="S756" s="346"/>
      <c r="T756" s="346"/>
      <c r="U756" s="346"/>
      <c r="V756" s="347"/>
      <c r="W756" s="348"/>
      <c r="X756" s="326"/>
      <c r="Y756" s="326"/>
    </row>
    <row r="757" spans="1:25" s="327" customFormat="1" ht="22.5" customHeight="1" thickTop="1" thickBot="1" x14ac:dyDescent="0.3">
      <c r="A757" s="740"/>
      <c r="B757" s="741"/>
      <c r="C757" s="741"/>
      <c r="D757" s="741"/>
      <c r="E757" s="741"/>
      <c r="F757" s="741"/>
      <c r="G757" s="741"/>
      <c r="H757" s="741"/>
      <c r="I757" s="741"/>
      <c r="J757" s="741"/>
      <c r="K757" s="742"/>
      <c r="L757" s="346"/>
      <c r="M757" s="346"/>
      <c r="N757" s="346"/>
      <c r="O757" s="346"/>
      <c r="P757" s="346"/>
      <c r="Q757" s="346"/>
      <c r="R757" s="346"/>
      <c r="S757" s="346"/>
      <c r="T757" s="346"/>
      <c r="U757" s="346"/>
      <c r="V757" s="347"/>
      <c r="W757" s="348"/>
      <c r="X757" s="326"/>
      <c r="Y757" s="326"/>
    </row>
    <row r="758" spans="1:25" s="327" customFormat="1" ht="22.5" customHeight="1" thickTop="1" thickBot="1" x14ac:dyDescent="0.3">
      <c r="A758" s="740"/>
      <c r="B758" s="741"/>
      <c r="C758" s="741"/>
      <c r="D758" s="741"/>
      <c r="E758" s="741"/>
      <c r="F758" s="741"/>
      <c r="G758" s="741"/>
      <c r="H758" s="741"/>
      <c r="I758" s="741"/>
      <c r="J758" s="741"/>
      <c r="K758" s="742"/>
      <c r="L758" s="346"/>
      <c r="M758" s="346"/>
      <c r="N758" s="346"/>
      <c r="O758" s="346"/>
      <c r="P758" s="346"/>
      <c r="Q758" s="346"/>
      <c r="R758" s="346"/>
      <c r="S758" s="346"/>
      <c r="T758" s="346"/>
      <c r="U758" s="346"/>
      <c r="V758" s="347"/>
      <c r="W758" s="348"/>
      <c r="X758" s="326"/>
      <c r="Y758" s="326"/>
    </row>
    <row r="759" spans="1:25" s="327" customFormat="1" ht="22.5" customHeight="1" thickTop="1" thickBot="1" x14ac:dyDescent="0.3">
      <c r="A759" s="740"/>
      <c r="B759" s="741"/>
      <c r="C759" s="741"/>
      <c r="D759" s="741"/>
      <c r="E759" s="741"/>
      <c r="F759" s="741"/>
      <c r="G759" s="741"/>
      <c r="H759" s="741"/>
      <c r="I759" s="741"/>
      <c r="J759" s="741"/>
      <c r="K759" s="742"/>
      <c r="L759" s="346"/>
      <c r="M759" s="346"/>
      <c r="N759" s="346"/>
      <c r="O759" s="346"/>
      <c r="P759" s="346"/>
      <c r="Q759" s="346"/>
      <c r="R759" s="346"/>
      <c r="S759" s="346"/>
      <c r="T759" s="346"/>
      <c r="U759" s="346"/>
      <c r="V759" s="347"/>
      <c r="W759" s="348"/>
      <c r="X759" s="326"/>
      <c r="Y759" s="326"/>
    </row>
    <row r="760" spans="1:25" s="327" customFormat="1" ht="22.5" customHeight="1" thickTop="1" thickBot="1" x14ac:dyDescent="0.3">
      <c r="A760" s="740"/>
      <c r="B760" s="741"/>
      <c r="C760" s="741"/>
      <c r="D760" s="741"/>
      <c r="E760" s="741"/>
      <c r="F760" s="741"/>
      <c r="G760" s="741"/>
      <c r="H760" s="741"/>
      <c r="I760" s="741"/>
      <c r="J760" s="741"/>
      <c r="K760" s="742"/>
      <c r="L760" s="346"/>
      <c r="M760" s="346"/>
      <c r="N760" s="346"/>
      <c r="O760" s="346"/>
      <c r="P760" s="346"/>
      <c r="Q760" s="346"/>
      <c r="R760" s="346"/>
      <c r="S760" s="346"/>
      <c r="T760" s="346"/>
      <c r="U760" s="346"/>
      <c r="V760" s="347"/>
      <c r="W760" s="348"/>
      <c r="X760" s="326"/>
      <c r="Y760" s="326"/>
    </row>
    <row r="761" spans="1:25" s="327" customFormat="1" ht="22.5" customHeight="1" thickTop="1" thickBot="1" x14ac:dyDescent="0.3">
      <c r="A761" s="740"/>
      <c r="B761" s="741"/>
      <c r="C761" s="741"/>
      <c r="D761" s="741"/>
      <c r="E761" s="741"/>
      <c r="F761" s="741"/>
      <c r="G761" s="741"/>
      <c r="H761" s="741"/>
      <c r="I761" s="741"/>
      <c r="J761" s="741"/>
      <c r="K761" s="742"/>
      <c r="L761" s="346"/>
      <c r="M761" s="346"/>
      <c r="N761" s="346"/>
      <c r="O761" s="346"/>
      <c r="P761" s="346"/>
      <c r="Q761" s="346"/>
      <c r="R761" s="346"/>
      <c r="S761" s="346"/>
      <c r="T761" s="346"/>
      <c r="U761" s="346"/>
      <c r="V761" s="347"/>
      <c r="W761" s="348"/>
      <c r="X761" s="326"/>
      <c r="Y761" s="326"/>
    </row>
    <row r="762" spans="1:25" s="327" customFormat="1" ht="22.5" customHeight="1" thickTop="1" thickBot="1" x14ac:dyDescent="0.3">
      <c r="A762" s="740"/>
      <c r="B762" s="741"/>
      <c r="C762" s="741"/>
      <c r="D762" s="741"/>
      <c r="E762" s="741"/>
      <c r="F762" s="741"/>
      <c r="G762" s="741"/>
      <c r="H762" s="741"/>
      <c r="I762" s="741"/>
      <c r="J762" s="741"/>
      <c r="K762" s="742"/>
      <c r="L762" s="346"/>
      <c r="M762" s="346"/>
      <c r="N762" s="346"/>
      <c r="O762" s="346"/>
      <c r="P762" s="346"/>
      <c r="Q762" s="346"/>
      <c r="R762" s="346"/>
      <c r="S762" s="346"/>
      <c r="T762" s="346"/>
      <c r="U762" s="346"/>
      <c r="V762" s="347"/>
      <c r="W762" s="348"/>
      <c r="X762" s="326"/>
      <c r="Y762" s="326"/>
    </row>
    <row r="763" spans="1:25" s="327" customFormat="1" ht="22.5" customHeight="1" thickTop="1" thickBot="1" x14ac:dyDescent="0.3">
      <c r="A763" s="740"/>
      <c r="B763" s="741"/>
      <c r="C763" s="741"/>
      <c r="D763" s="741"/>
      <c r="E763" s="741"/>
      <c r="F763" s="741"/>
      <c r="G763" s="741"/>
      <c r="H763" s="741"/>
      <c r="I763" s="741"/>
      <c r="J763" s="741"/>
      <c r="K763" s="742"/>
      <c r="L763" s="346"/>
      <c r="M763" s="346"/>
      <c r="N763" s="346"/>
      <c r="O763" s="346"/>
      <c r="P763" s="346"/>
      <c r="Q763" s="346"/>
      <c r="R763" s="346"/>
      <c r="S763" s="346"/>
      <c r="T763" s="346"/>
      <c r="U763" s="346"/>
      <c r="V763" s="347"/>
      <c r="W763" s="348"/>
      <c r="X763" s="326"/>
      <c r="Y763" s="326"/>
    </row>
    <row r="764" spans="1:25" s="327" customFormat="1" ht="22.5" customHeight="1" thickTop="1" thickBot="1" x14ac:dyDescent="0.3">
      <c r="A764" s="740"/>
      <c r="B764" s="741"/>
      <c r="C764" s="741"/>
      <c r="D764" s="741"/>
      <c r="E764" s="741"/>
      <c r="F764" s="741"/>
      <c r="G764" s="741"/>
      <c r="H764" s="333"/>
      <c r="I764" s="333"/>
      <c r="J764" s="333"/>
      <c r="K764" s="334"/>
      <c r="L764" s="346"/>
      <c r="M764" s="346"/>
      <c r="N764" s="346"/>
      <c r="O764" s="346"/>
      <c r="P764" s="346"/>
      <c r="Q764" s="346"/>
      <c r="R764" s="346"/>
      <c r="S764" s="346"/>
      <c r="T764" s="346"/>
      <c r="U764" s="346"/>
      <c r="V764" s="347"/>
      <c r="W764" s="333"/>
      <c r="X764" s="326"/>
      <c r="Y764" s="326"/>
    </row>
    <row r="765" spans="1:25" s="327" customFormat="1" ht="22.5" customHeight="1" thickTop="1" thickBot="1" x14ac:dyDescent="0.3">
      <c r="A765" s="740"/>
      <c r="B765" s="741"/>
      <c r="C765" s="741"/>
      <c r="D765" s="741"/>
      <c r="E765" s="741"/>
      <c r="F765" s="741"/>
      <c r="G765" s="741"/>
      <c r="H765" s="741"/>
      <c r="I765" s="741"/>
      <c r="J765" s="741"/>
      <c r="K765" s="742"/>
      <c r="L765" s="346"/>
      <c r="M765" s="346"/>
      <c r="N765" s="346"/>
      <c r="O765" s="346"/>
      <c r="P765" s="346"/>
      <c r="Q765" s="346"/>
      <c r="R765" s="346"/>
      <c r="S765" s="346"/>
      <c r="T765" s="346"/>
      <c r="U765" s="346"/>
      <c r="V765" s="347"/>
      <c r="W765" s="333"/>
      <c r="X765" s="326"/>
      <c r="Y765" s="326"/>
    </row>
    <row r="766" spans="1:25" s="327" customFormat="1" ht="22.5" customHeight="1" thickTop="1" thickBot="1" x14ac:dyDescent="0.3">
      <c r="A766" s="740"/>
      <c r="B766" s="741"/>
      <c r="C766" s="741"/>
      <c r="D766" s="741"/>
      <c r="E766" s="741"/>
      <c r="F766" s="741"/>
      <c r="G766" s="741"/>
      <c r="H766" s="741"/>
      <c r="I766" s="741"/>
      <c r="J766" s="741"/>
      <c r="K766" s="742"/>
      <c r="L766" s="346"/>
      <c r="M766" s="346"/>
      <c r="N766" s="346"/>
      <c r="O766" s="346"/>
      <c r="P766" s="346"/>
      <c r="Q766" s="346"/>
      <c r="R766" s="346"/>
      <c r="S766" s="346"/>
      <c r="T766" s="346"/>
      <c r="U766" s="346"/>
      <c r="V766" s="347"/>
      <c r="W766" s="333"/>
      <c r="X766" s="326"/>
      <c r="Y766" s="326"/>
    </row>
    <row r="767" spans="1:25" s="327" customFormat="1" ht="22.5" customHeight="1" thickTop="1" thickBot="1" x14ac:dyDescent="0.3">
      <c r="A767" s="740"/>
      <c r="B767" s="741"/>
      <c r="C767" s="741"/>
      <c r="D767" s="741"/>
      <c r="E767" s="741"/>
      <c r="F767" s="741"/>
      <c r="G767" s="741"/>
      <c r="H767" s="741"/>
      <c r="I767" s="741"/>
      <c r="J767" s="741"/>
      <c r="K767" s="742"/>
      <c r="L767" s="346"/>
      <c r="M767" s="346"/>
      <c r="N767" s="346"/>
      <c r="O767" s="346"/>
      <c r="P767" s="346"/>
      <c r="Q767" s="346"/>
      <c r="R767" s="346"/>
      <c r="S767" s="346"/>
      <c r="T767" s="346"/>
      <c r="U767" s="346"/>
      <c r="V767" s="347"/>
      <c r="W767" s="333"/>
      <c r="X767" s="326"/>
      <c r="Y767" s="326"/>
    </row>
    <row r="768" spans="1:25" s="327" customFormat="1" ht="22.5" customHeight="1" thickTop="1" thickBot="1" x14ac:dyDescent="0.3">
      <c r="A768" s="740"/>
      <c r="B768" s="741"/>
      <c r="C768" s="741"/>
      <c r="D768" s="741"/>
      <c r="E768" s="741"/>
      <c r="F768" s="741"/>
      <c r="G768" s="741"/>
      <c r="H768" s="741"/>
      <c r="I768" s="741"/>
      <c r="J768" s="741"/>
      <c r="K768" s="742"/>
      <c r="L768" s="346"/>
      <c r="M768" s="346"/>
      <c r="N768" s="346"/>
      <c r="O768" s="346"/>
      <c r="P768" s="346"/>
      <c r="Q768" s="346"/>
      <c r="R768" s="346"/>
      <c r="S768" s="346"/>
      <c r="T768" s="346"/>
      <c r="U768" s="346"/>
      <c r="V768" s="347"/>
      <c r="W768" s="333"/>
      <c r="X768" s="326"/>
      <c r="Y768" s="326"/>
    </row>
    <row r="769" spans="1:25" s="327" customFormat="1" ht="22.5" customHeight="1" thickTop="1" thickBot="1" x14ac:dyDescent="0.3">
      <c r="A769" s="740"/>
      <c r="B769" s="741"/>
      <c r="C769" s="741"/>
      <c r="D769" s="741"/>
      <c r="E769" s="741"/>
      <c r="F769" s="741"/>
      <c r="G769" s="741"/>
      <c r="H769" s="741"/>
      <c r="I769" s="741"/>
      <c r="J769" s="741"/>
      <c r="K769" s="742"/>
      <c r="L769" s="346"/>
      <c r="M769" s="346"/>
      <c r="N769" s="346"/>
      <c r="O769" s="346"/>
      <c r="P769" s="346"/>
      <c r="Q769" s="346"/>
      <c r="R769" s="346"/>
      <c r="S769" s="346"/>
      <c r="T769" s="346"/>
      <c r="U769" s="346"/>
      <c r="V769" s="347"/>
      <c r="W769" s="333"/>
      <c r="X769" s="326"/>
      <c r="Y769" s="326"/>
    </row>
    <row r="770" spans="1:25" s="327" customFormat="1" ht="22.5" customHeight="1" thickTop="1" thickBot="1" x14ac:dyDescent="0.3">
      <c r="A770" s="740"/>
      <c r="B770" s="741"/>
      <c r="C770" s="741"/>
      <c r="D770" s="741"/>
      <c r="E770" s="741"/>
      <c r="F770" s="741"/>
      <c r="G770" s="741"/>
      <c r="H770" s="741"/>
      <c r="I770" s="741"/>
      <c r="J770" s="741"/>
      <c r="K770" s="742"/>
      <c r="L770" s="346"/>
      <c r="M770" s="346"/>
      <c r="N770" s="346"/>
      <c r="O770" s="346"/>
      <c r="P770" s="346"/>
      <c r="Q770" s="346"/>
      <c r="R770" s="346"/>
      <c r="S770" s="346"/>
      <c r="T770" s="346"/>
      <c r="U770" s="346"/>
      <c r="V770" s="347"/>
      <c r="W770" s="333"/>
      <c r="X770" s="326"/>
      <c r="Y770" s="326"/>
    </row>
    <row r="771" spans="1:25" s="327" customFormat="1" ht="22.5" customHeight="1" thickTop="1" thickBot="1" x14ac:dyDescent="0.3">
      <c r="A771" s="740"/>
      <c r="B771" s="741"/>
      <c r="C771" s="741"/>
      <c r="D771" s="741"/>
      <c r="E771" s="741"/>
      <c r="F771" s="741"/>
      <c r="G771" s="741"/>
      <c r="H771" s="741"/>
      <c r="I771" s="741"/>
      <c r="J771" s="741"/>
      <c r="K771" s="742"/>
      <c r="L771" s="346"/>
      <c r="M771" s="346"/>
      <c r="N771" s="346"/>
      <c r="O771" s="346"/>
      <c r="P771" s="346"/>
      <c r="Q771" s="346"/>
      <c r="R771" s="346"/>
      <c r="S771" s="346"/>
      <c r="T771" s="346"/>
      <c r="U771" s="346"/>
      <c r="V771" s="347"/>
      <c r="W771" s="333"/>
      <c r="X771" s="326"/>
      <c r="Y771" s="326"/>
    </row>
    <row r="772" spans="1:25" s="327" customFormat="1" ht="22.5" customHeight="1" thickTop="1" thickBot="1" x14ac:dyDescent="0.3">
      <c r="A772" s="740"/>
      <c r="B772" s="741"/>
      <c r="C772" s="741"/>
      <c r="D772" s="741"/>
      <c r="E772" s="741"/>
      <c r="F772" s="741"/>
      <c r="G772" s="741"/>
      <c r="H772" s="741"/>
      <c r="I772" s="741"/>
      <c r="J772" s="741"/>
      <c r="K772" s="742"/>
      <c r="L772" s="346"/>
      <c r="M772" s="346"/>
      <c r="N772" s="346"/>
      <c r="O772" s="346"/>
      <c r="P772" s="346"/>
      <c r="Q772" s="346"/>
      <c r="R772" s="346"/>
      <c r="S772" s="346"/>
      <c r="T772" s="346"/>
      <c r="U772" s="346"/>
      <c r="V772" s="347"/>
      <c r="W772" s="333"/>
      <c r="X772" s="326"/>
      <c r="Y772" s="326"/>
    </row>
    <row r="773" spans="1:25" s="327" customFormat="1" ht="22.5" customHeight="1" thickTop="1" thickBot="1" x14ac:dyDescent="0.3">
      <c r="A773" s="740"/>
      <c r="B773" s="741"/>
      <c r="C773" s="741"/>
      <c r="D773" s="741"/>
      <c r="E773" s="741"/>
      <c r="F773" s="741"/>
      <c r="G773" s="741"/>
      <c r="H773" s="741"/>
      <c r="I773" s="741"/>
      <c r="J773" s="741"/>
      <c r="K773" s="742"/>
      <c r="L773" s="346"/>
      <c r="M773" s="346"/>
      <c r="N773" s="346"/>
      <c r="O773" s="346"/>
      <c r="P773" s="346"/>
      <c r="Q773" s="346"/>
      <c r="R773" s="346"/>
      <c r="S773" s="346"/>
      <c r="T773" s="346"/>
      <c r="U773" s="346"/>
      <c r="V773" s="347"/>
      <c r="W773" s="333"/>
      <c r="X773" s="326"/>
      <c r="Y773" s="326"/>
    </row>
    <row r="774" spans="1:25" s="327" customFormat="1" ht="22.5" customHeight="1" thickTop="1" thickBot="1" x14ac:dyDescent="0.3">
      <c r="A774" s="740"/>
      <c r="B774" s="741"/>
      <c r="C774" s="741"/>
      <c r="D774" s="741"/>
      <c r="E774" s="741"/>
      <c r="F774" s="741"/>
      <c r="G774" s="741"/>
      <c r="H774" s="741"/>
      <c r="I774" s="741"/>
      <c r="J774" s="741"/>
      <c r="K774" s="742"/>
      <c r="L774" s="346"/>
      <c r="M774" s="346"/>
      <c r="N774" s="346"/>
      <c r="O774" s="346"/>
      <c r="P774" s="346"/>
      <c r="Q774" s="346"/>
      <c r="R774" s="346"/>
      <c r="S774" s="346"/>
      <c r="T774" s="346"/>
      <c r="U774" s="346"/>
      <c r="V774" s="347"/>
      <c r="W774" s="333"/>
      <c r="X774" s="326"/>
      <c r="Y774" s="326"/>
    </row>
    <row r="775" spans="1:25" s="327" customFormat="1" ht="22.5" customHeight="1" thickTop="1" thickBot="1" x14ac:dyDescent="0.3">
      <c r="A775" s="740"/>
      <c r="B775" s="741"/>
      <c r="C775" s="741"/>
      <c r="D775" s="741"/>
      <c r="E775" s="741"/>
      <c r="F775" s="741"/>
      <c r="G775" s="741"/>
      <c r="H775" s="741"/>
      <c r="I775" s="741"/>
      <c r="J775" s="741"/>
      <c r="K775" s="742"/>
      <c r="L775" s="346"/>
      <c r="M775" s="346"/>
      <c r="N775" s="346"/>
      <c r="O775" s="346"/>
      <c r="P775" s="346"/>
      <c r="Q775" s="346"/>
      <c r="R775" s="346"/>
      <c r="S775" s="346"/>
      <c r="T775" s="346"/>
      <c r="U775" s="346"/>
      <c r="V775" s="347"/>
      <c r="W775" s="333"/>
      <c r="X775" s="326"/>
      <c r="Y775" s="326"/>
    </row>
    <row r="776" spans="1:25" s="327" customFormat="1" ht="22.5" customHeight="1" thickTop="1" thickBot="1" x14ac:dyDescent="0.3">
      <c r="A776" s="740"/>
      <c r="B776" s="741"/>
      <c r="C776" s="741"/>
      <c r="D776" s="741"/>
      <c r="E776" s="741"/>
      <c r="F776" s="741"/>
      <c r="G776" s="741"/>
      <c r="H776" s="333"/>
      <c r="I776" s="333"/>
      <c r="J776" s="333"/>
      <c r="K776" s="334"/>
      <c r="L776" s="346"/>
      <c r="M776" s="346"/>
      <c r="N776" s="346"/>
      <c r="O776" s="346"/>
      <c r="P776" s="346"/>
      <c r="Q776" s="346"/>
      <c r="R776" s="346"/>
      <c r="S776" s="346"/>
      <c r="T776" s="346"/>
      <c r="U776" s="346"/>
      <c r="V776" s="347"/>
      <c r="W776" s="333"/>
      <c r="X776" s="326"/>
      <c r="Y776" s="326"/>
    </row>
    <row r="777" spans="1:25" s="327" customFormat="1" ht="22.5" customHeight="1" thickTop="1" thickBot="1" x14ac:dyDescent="0.3">
      <c r="A777" s="740"/>
      <c r="B777" s="741"/>
      <c r="C777" s="741"/>
      <c r="D777" s="741"/>
      <c r="E777" s="741"/>
      <c r="F777" s="741"/>
      <c r="G777" s="741"/>
      <c r="H777" s="741"/>
      <c r="I777" s="741"/>
      <c r="J777" s="741"/>
      <c r="K777" s="742"/>
      <c r="L777" s="346"/>
      <c r="M777" s="346"/>
      <c r="N777" s="346"/>
      <c r="O777" s="346"/>
      <c r="P777" s="346"/>
      <c r="Q777" s="346"/>
      <c r="R777" s="346"/>
      <c r="S777" s="346"/>
      <c r="T777" s="346"/>
      <c r="U777" s="346"/>
      <c r="V777" s="347"/>
      <c r="W777" s="333"/>
      <c r="X777" s="326"/>
      <c r="Y777" s="326"/>
    </row>
    <row r="778" spans="1:25" s="327" customFormat="1" ht="22.5" customHeight="1" thickTop="1" thickBot="1" x14ac:dyDescent="0.3">
      <c r="A778" s="740"/>
      <c r="B778" s="741"/>
      <c r="C778" s="741"/>
      <c r="D778" s="741"/>
      <c r="E778" s="741"/>
      <c r="F778" s="741"/>
      <c r="G778" s="741"/>
      <c r="H778" s="741"/>
      <c r="I778" s="741"/>
      <c r="J778" s="741"/>
      <c r="K778" s="742"/>
      <c r="L778" s="346"/>
      <c r="M778" s="346"/>
      <c r="N778" s="346"/>
      <c r="O778" s="346"/>
      <c r="P778" s="346"/>
      <c r="Q778" s="346"/>
      <c r="R778" s="346"/>
      <c r="S778" s="346"/>
      <c r="T778" s="346"/>
      <c r="U778" s="346"/>
      <c r="V778" s="347"/>
      <c r="W778" s="333"/>
      <c r="X778" s="326"/>
      <c r="Y778" s="326"/>
    </row>
    <row r="779" spans="1:25" s="327" customFormat="1" ht="22.5" customHeight="1" thickTop="1" thickBot="1" x14ac:dyDescent="0.3">
      <c r="A779" s="740"/>
      <c r="B779" s="741"/>
      <c r="C779" s="741"/>
      <c r="D779" s="741"/>
      <c r="E779" s="741"/>
      <c r="F779" s="741"/>
      <c r="G779" s="741"/>
      <c r="H779" s="741"/>
      <c r="I779" s="741"/>
      <c r="J779" s="741"/>
      <c r="K779" s="742"/>
      <c r="L779" s="346"/>
      <c r="M779" s="346"/>
      <c r="N779" s="346"/>
      <c r="O779" s="346"/>
      <c r="P779" s="346"/>
      <c r="Q779" s="346"/>
      <c r="R779" s="346"/>
      <c r="S779" s="346"/>
      <c r="T779" s="346"/>
      <c r="U779" s="346"/>
      <c r="V779" s="347"/>
      <c r="W779" s="333"/>
      <c r="X779" s="326"/>
      <c r="Y779" s="326"/>
    </row>
    <row r="780" spans="1:25" s="327" customFormat="1" ht="22.5" customHeight="1" thickTop="1" thickBot="1" x14ac:dyDescent="0.3">
      <c r="A780" s="740"/>
      <c r="B780" s="741"/>
      <c r="C780" s="741"/>
      <c r="D780" s="741"/>
      <c r="E780" s="741"/>
      <c r="F780" s="741"/>
      <c r="G780" s="741"/>
      <c r="H780" s="741"/>
      <c r="I780" s="741"/>
      <c r="J780" s="741"/>
      <c r="K780" s="742"/>
      <c r="L780" s="346"/>
      <c r="M780" s="346"/>
      <c r="N780" s="346"/>
      <c r="O780" s="346"/>
      <c r="P780" s="346"/>
      <c r="Q780" s="346"/>
      <c r="R780" s="346"/>
      <c r="S780" s="346"/>
      <c r="T780" s="346"/>
      <c r="U780" s="346"/>
      <c r="V780" s="347"/>
      <c r="W780" s="333"/>
      <c r="X780" s="326"/>
      <c r="Y780" s="326"/>
    </row>
    <row r="781" spans="1:25" s="327" customFormat="1" ht="22.5" customHeight="1" thickTop="1" thickBot="1" x14ac:dyDescent="0.3">
      <c r="A781" s="740"/>
      <c r="B781" s="741"/>
      <c r="C781" s="741"/>
      <c r="D781" s="741"/>
      <c r="E781" s="741"/>
      <c r="F781" s="741"/>
      <c r="G781" s="741"/>
      <c r="H781" s="741"/>
      <c r="I781" s="741"/>
      <c r="J781" s="741"/>
      <c r="K781" s="742"/>
      <c r="L781" s="346"/>
      <c r="M781" s="346"/>
      <c r="N781" s="346"/>
      <c r="O781" s="346"/>
      <c r="P781" s="346"/>
      <c r="Q781" s="346"/>
      <c r="R781" s="346"/>
      <c r="S781" s="346"/>
      <c r="T781" s="346"/>
      <c r="U781" s="346"/>
      <c r="V781" s="347"/>
      <c r="W781" s="333"/>
      <c r="X781" s="326"/>
      <c r="Y781" s="326"/>
    </row>
    <row r="782" spans="1:25" s="327" customFormat="1" ht="22.5" customHeight="1" thickTop="1" thickBot="1" x14ac:dyDescent="0.3">
      <c r="A782" s="740"/>
      <c r="B782" s="741"/>
      <c r="C782" s="741"/>
      <c r="D782" s="741"/>
      <c r="E782" s="741"/>
      <c r="F782" s="741"/>
      <c r="G782" s="741"/>
      <c r="H782" s="741"/>
      <c r="I782" s="741"/>
      <c r="J782" s="741"/>
      <c r="K782" s="742"/>
      <c r="L782" s="346"/>
      <c r="M782" s="346"/>
      <c r="N782" s="346"/>
      <c r="O782" s="346"/>
      <c r="P782" s="346"/>
      <c r="Q782" s="346"/>
      <c r="R782" s="346"/>
      <c r="S782" s="346"/>
      <c r="T782" s="346"/>
      <c r="U782" s="346"/>
      <c r="V782" s="347"/>
      <c r="W782" s="333"/>
      <c r="X782" s="326"/>
      <c r="Y782" s="326"/>
    </row>
    <row r="783" spans="1:25" s="327" customFormat="1" ht="22.5" customHeight="1" thickTop="1" thickBot="1" x14ac:dyDescent="0.3">
      <c r="A783" s="740"/>
      <c r="B783" s="741"/>
      <c r="C783" s="741"/>
      <c r="D783" s="741"/>
      <c r="E783" s="741"/>
      <c r="F783" s="741"/>
      <c r="G783" s="741"/>
      <c r="H783" s="741"/>
      <c r="I783" s="741"/>
      <c r="J783" s="741"/>
      <c r="K783" s="742"/>
      <c r="L783" s="346"/>
      <c r="M783" s="346"/>
      <c r="N783" s="346"/>
      <c r="O783" s="346"/>
      <c r="P783" s="346"/>
      <c r="Q783" s="346"/>
      <c r="R783" s="346"/>
      <c r="S783" s="346"/>
      <c r="T783" s="346"/>
      <c r="U783" s="346"/>
      <c r="V783" s="347"/>
      <c r="W783" s="333"/>
      <c r="X783" s="326"/>
      <c r="Y783" s="326"/>
    </row>
    <row r="784" spans="1:25" s="327" customFormat="1" ht="22.5" customHeight="1" thickTop="1" thickBot="1" x14ac:dyDescent="0.3">
      <c r="A784" s="740"/>
      <c r="B784" s="741"/>
      <c r="C784" s="741"/>
      <c r="D784" s="741"/>
      <c r="E784" s="741"/>
      <c r="F784" s="741"/>
      <c r="G784" s="741"/>
      <c r="H784" s="741"/>
      <c r="I784" s="741"/>
      <c r="J784" s="741"/>
      <c r="K784" s="742"/>
      <c r="L784" s="346"/>
      <c r="M784" s="346"/>
      <c r="N784" s="346"/>
      <c r="O784" s="346"/>
      <c r="P784" s="346"/>
      <c r="Q784" s="346"/>
      <c r="R784" s="346"/>
      <c r="S784" s="346"/>
      <c r="T784" s="346"/>
      <c r="U784" s="346"/>
      <c r="V784" s="347"/>
      <c r="W784" s="333"/>
      <c r="X784" s="326"/>
      <c r="Y784" s="326"/>
    </row>
    <row r="785" spans="1:25" s="327" customFormat="1" ht="22.5" customHeight="1" thickTop="1" thickBot="1" x14ac:dyDescent="0.3">
      <c r="A785" s="740"/>
      <c r="B785" s="741"/>
      <c r="C785" s="741"/>
      <c r="D785" s="741"/>
      <c r="E785" s="741"/>
      <c r="F785" s="741"/>
      <c r="G785" s="741"/>
      <c r="H785" s="741"/>
      <c r="I785" s="741"/>
      <c r="J785" s="741"/>
      <c r="K785" s="742"/>
      <c r="L785" s="346"/>
      <c r="M785" s="346"/>
      <c r="N785" s="346"/>
      <c r="O785" s="346"/>
      <c r="P785" s="346"/>
      <c r="Q785" s="346"/>
      <c r="R785" s="346"/>
      <c r="S785" s="346"/>
      <c r="T785" s="346"/>
      <c r="U785" s="346"/>
      <c r="V785" s="347"/>
      <c r="W785" s="333"/>
      <c r="X785" s="326"/>
      <c r="Y785" s="326"/>
    </row>
    <row r="786" spans="1:25" s="327" customFormat="1" ht="22.5" customHeight="1" thickTop="1" thickBot="1" x14ac:dyDescent="0.3">
      <c r="A786" s="740"/>
      <c r="B786" s="741"/>
      <c r="C786" s="741"/>
      <c r="D786" s="741"/>
      <c r="E786" s="741"/>
      <c r="F786" s="741"/>
      <c r="G786" s="741"/>
      <c r="H786" s="741"/>
      <c r="I786" s="741"/>
      <c r="J786" s="741"/>
      <c r="K786" s="742"/>
      <c r="L786" s="346"/>
      <c r="M786" s="346"/>
      <c r="N786" s="346"/>
      <c r="O786" s="346"/>
      <c r="P786" s="346"/>
      <c r="Q786" s="346"/>
      <c r="R786" s="346"/>
      <c r="S786" s="346"/>
      <c r="T786" s="346"/>
      <c r="U786" s="346"/>
      <c r="V786" s="347"/>
      <c r="W786" s="333"/>
      <c r="X786" s="326"/>
      <c r="Y786" s="326"/>
    </row>
    <row r="787" spans="1:25" s="327" customFormat="1" ht="22.5" customHeight="1" thickTop="1" thickBot="1" x14ac:dyDescent="0.3">
      <c r="A787" s="740"/>
      <c r="B787" s="741"/>
      <c r="C787" s="741"/>
      <c r="D787" s="741"/>
      <c r="E787" s="741"/>
      <c r="F787" s="741"/>
      <c r="G787" s="741"/>
      <c r="H787" s="741"/>
      <c r="I787" s="741"/>
      <c r="J787" s="741"/>
      <c r="K787" s="742"/>
      <c r="L787" s="346"/>
      <c r="M787" s="346"/>
      <c r="N787" s="346"/>
      <c r="O787" s="346"/>
      <c r="P787" s="346"/>
      <c r="Q787" s="346"/>
      <c r="R787" s="346"/>
      <c r="S787" s="346"/>
      <c r="T787" s="346"/>
      <c r="U787" s="346"/>
      <c r="V787" s="347"/>
      <c r="W787" s="333"/>
      <c r="X787" s="326"/>
      <c r="Y787" s="326"/>
    </row>
    <row r="788" spans="1:25" s="327" customFormat="1" ht="22.5" customHeight="1" thickTop="1" thickBot="1" x14ac:dyDescent="0.3">
      <c r="A788" s="740"/>
      <c r="B788" s="741"/>
      <c r="C788" s="741"/>
      <c r="D788" s="741"/>
      <c r="E788" s="741"/>
      <c r="F788" s="741"/>
      <c r="G788" s="741"/>
      <c r="H788" s="333"/>
      <c r="I788" s="333"/>
      <c r="J788" s="333"/>
      <c r="K788" s="334"/>
      <c r="L788" s="346"/>
      <c r="M788" s="346"/>
      <c r="N788" s="346"/>
      <c r="O788" s="346"/>
      <c r="P788" s="346"/>
      <c r="Q788" s="346"/>
      <c r="R788" s="346"/>
      <c r="S788" s="346"/>
      <c r="T788" s="346"/>
      <c r="U788" s="346"/>
      <c r="V788" s="347"/>
      <c r="W788" s="333"/>
      <c r="X788" s="326"/>
      <c r="Y788" s="326"/>
    </row>
    <row r="789" spans="1:25" s="327" customFormat="1" ht="22.5" customHeight="1" thickTop="1" thickBot="1" x14ac:dyDescent="0.3">
      <c r="A789" s="740"/>
      <c r="B789" s="741"/>
      <c r="C789" s="741"/>
      <c r="D789" s="741"/>
      <c r="E789" s="741"/>
      <c r="F789" s="741"/>
      <c r="G789" s="741"/>
      <c r="H789" s="741"/>
      <c r="I789" s="741"/>
      <c r="J789" s="741"/>
      <c r="K789" s="742"/>
      <c r="L789" s="346"/>
      <c r="M789" s="346"/>
      <c r="N789" s="346"/>
      <c r="O789" s="346"/>
      <c r="P789" s="346"/>
      <c r="Q789" s="346"/>
      <c r="R789" s="346"/>
      <c r="S789" s="346"/>
      <c r="T789" s="346"/>
      <c r="U789" s="346"/>
      <c r="V789" s="347"/>
      <c r="W789" s="333"/>
      <c r="X789" s="326"/>
      <c r="Y789" s="326"/>
    </row>
    <row r="790" spans="1:25" s="327" customFormat="1" ht="22.5" customHeight="1" thickTop="1" thickBot="1" x14ac:dyDescent="0.3">
      <c r="A790" s="740"/>
      <c r="B790" s="741"/>
      <c r="C790" s="741"/>
      <c r="D790" s="741"/>
      <c r="E790" s="741"/>
      <c r="F790" s="741"/>
      <c r="G790" s="741"/>
      <c r="H790" s="741"/>
      <c r="I790" s="741"/>
      <c r="J790" s="741"/>
      <c r="K790" s="742"/>
      <c r="L790" s="346"/>
      <c r="M790" s="346"/>
      <c r="N790" s="346"/>
      <c r="O790" s="346"/>
      <c r="P790" s="346"/>
      <c r="Q790" s="346"/>
      <c r="R790" s="346"/>
      <c r="S790" s="346"/>
      <c r="T790" s="346"/>
      <c r="U790" s="346"/>
      <c r="V790" s="347"/>
      <c r="W790" s="333"/>
      <c r="X790" s="326"/>
      <c r="Y790" s="326"/>
    </row>
    <row r="791" spans="1:25" s="327" customFormat="1" ht="22.5" customHeight="1" thickTop="1" thickBot="1" x14ac:dyDescent="0.3">
      <c r="A791" s="740"/>
      <c r="B791" s="741"/>
      <c r="C791" s="741"/>
      <c r="D791" s="741"/>
      <c r="E791" s="741"/>
      <c r="F791" s="741"/>
      <c r="G791" s="741"/>
      <c r="H791" s="741"/>
      <c r="I791" s="741"/>
      <c r="J791" s="741"/>
      <c r="K791" s="742"/>
      <c r="L791" s="346"/>
      <c r="M791" s="346"/>
      <c r="N791" s="346"/>
      <c r="O791" s="346"/>
      <c r="P791" s="346"/>
      <c r="Q791" s="346"/>
      <c r="R791" s="346"/>
      <c r="S791" s="346"/>
      <c r="T791" s="346"/>
      <c r="U791" s="346"/>
      <c r="V791" s="347"/>
      <c r="W791" s="333"/>
      <c r="X791" s="326"/>
      <c r="Y791" s="326"/>
    </row>
    <row r="792" spans="1:25" s="327" customFormat="1" ht="22.5" customHeight="1" thickTop="1" thickBot="1" x14ac:dyDescent="0.3">
      <c r="A792" s="740"/>
      <c r="B792" s="741"/>
      <c r="C792" s="741"/>
      <c r="D792" s="741"/>
      <c r="E792" s="741"/>
      <c r="F792" s="741"/>
      <c r="G792" s="741"/>
      <c r="H792" s="741"/>
      <c r="I792" s="741"/>
      <c r="J792" s="741"/>
      <c r="K792" s="742"/>
      <c r="L792" s="346"/>
      <c r="M792" s="346"/>
      <c r="N792" s="346"/>
      <c r="O792" s="346"/>
      <c r="P792" s="346"/>
      <c r="Q792" s="346"/>
      <c r="R792" s="346"/>
      <c r="S792" s="346"/>
      <c r="T792" s="346"/>
      <c r="U792" s="346"/>
      <c r="V792" s="347"/>
      <c r="W792" s="333"/>
      <c r="X792" s="326"/>
      <c r="Y792" s="326"/>
    </row>
    <row r="793" spans="1:25" s="327" customFormat="1" ht="22.5" customHeight="1" thickTop="1" thickBot="1" x14ac:dyDescent="0.3">
      <c r="A793" s="740"/>
      <c r="B793" s="741"/>
      <c r="C793" s="741"/>
      <c r="D793" s="741"/>
      <c r="E793" s="741"/>
      <c r="F793" s="741"/>
      <c r="G793" s="741"/>
      <c r="H793" s="741"/>
      <c r="I793" s="741"/>
      <c r="J793" s="741"/>
      <c r="K793" s="742"/>
      <c r="L793" s="346"/>
      <c r="M793" s="346"/>
      <c r="N793" s="346"/>
      <c r="O793" s="346"/>
      <c r="P793" s="346"/>
      <c r="Q793" s="346"/>
      <c r="R793" s="346"/>
      <c r="S793" s="346"/>
      <c r="T793" s="346"/>
      <c r="U793" s="346"/>
      <c r="V793" s="347"/>
      <c r="W793" s="333"/>
      <c r="X793" s="326"/>
      <c r="Y793" s="326"/>
    </row>
    <row r="794" spans="1:25" s="327" customFormat="1" ht="22.5" customHeight="1" thickTop="1" thickBot="1" x14ac:dyDescent="0.3">
      <c r="A794" s="740"/>
      <c r="B794" s="741"/>
      <c r="C794" s="741"/>
      <c r="D794" s="741"/>
      <c r="E794" s="741"/>
      <c r="F794" s="741"/>
      <c r="G794" s="741"/>
      <c r="H794" s="741"/>
      <c r="I794" s="741"/>
      <c r="J794" s="741"/>
      <c r="K794" s="742"/>
      <c r="L794" s="346"/>
      <c r="M794" s="346"/>
      <c r="N794" s="346"/>
      <c r="O794" s="346"/>
      <c r="P794" s="346"/>
      <c r="Q794" s="346"/>
      <c r="R794" s="346"/>
      <c r="S794" s="346"/>
      <c r="T794" s="346"/>
      <c r="U794" s="346"/>
      <c r="V794" s="347"/>
      <c r="W794" s="333"/>
      <c r="X794" s="326"/>
      <c r="Y794" s="326"/>
    </row>
    <row r="795" spans="1:25" s="327" customFormat="1" ht="22.5" customHeight="1" thickTop="1" thickBot="1" x14ac:dyDescent="0.3">
      <c r="A795" s="740"/>
      <c r="B795" s="741"/>
      <c r="C795" s="741"/>
      <c r="D795" s="741"/>
      <c r="E795" s="741"/>
      <c r="F795" s="741"/>
      <c r="G795" s="741"/>
      <c r="H795" s="741"/>
      <c r="I795" s="741"/>
      <c r="J795" s="741"/>
      <c r="K795" s="742"/>
      <c r="L795" s="346"/>
      <c r="M795" s="346"/>
      <c r="N795" s="346"/>
      <c r="O795" s="346"/>
      <c r="P795" s="346"/>
      <c r="Q795" s="346"/>
      <c r="R795" s="346"/>
      <c r="S795" s="346"/>
      <c r="T795" s="346"/>
      <c r="U795" s="346"/>
      <c r="V795" s="347"/>
      <c r="W795" s="333"/>
      <c r="X795" s="326"/>
      <c r="Y795" s="326"/>
    </row>
    <row r="796" spans="1:25" s="327" customFormat="1" ht="22.5" customHeight="1" thickTop="1" thickBot="1" x14ac:dyDescent="0.3">
      <c r="A796" s="740"/>
      <c r="B796" s="741"/>
      <c r="C796" s="741"/>
      <c r="D796" s="741"/>
      <c r="E796" s="741"/>
      <c r="F796" s="741"/>
      <c r="G796" s="741"/>
      <c r="H796" s="741"/>
      <c r="I796" s="741"/>
      <c r="J796" s="741"/>
      <c r="K796" s="742"/>
      <c r="L796" s="346"/>
      <c r="M796" s="346"/>
      <c r="N796" s="346"/>
      <c r="O796" s="346"/>
      <c r="P796" s="346"/>
      <c r="Q796" s="346"/>
      <c r="R796" s="346"/>
      <c r="S796" s="346"/>
      <c r="T796" s="346"/>
      <c r="U796" s="346"/>
      <c r="V796" s="347"/>
      <c r="W796" s="333"/>
      <c r="X796" s="326"/>
      <c r="Y796" s="326"/>
    </row>
    <row r="797" spans="1:25" s="327" customFormat="1" ht="22.5" customHeight="1" thickTop="1" thickBot="1" x14ac:dyDescent="0.3">
      <c r="A797" s="740"/>
      <c r="B797" s="741"/>
      <c r="C797" s="741"/>
      <c r="D797" s="741"/>
      <c r="E797" s="741"/>
      <c r="F797" s="741"/>
      <c r="G797" s="741"/>
      <c r="H797" s="741"/>
      <c r="I797" s="741"/>
      <c r="J797" s="741"/>
      <c r="K797" s="742"/>
      <c r="L797" s="346"/>
      <c r="M797" s="346"/>
      <c r="N797" s="346"/>
      <c r="O797" s="346"/>
      <c r="P797" s="346"/>
      <c r="Q797" s="346"/>
      <c r="R797" s="346"/>
      <c r="S797" s="346"/>
      <c r="T797" s="346"/>
      <c r="U797" s="346"/>
      <c r="V797" s="347"/>
      <c r="W797" s="333"/>
      <c r="X797" s="326"/>
      <c r="Y797" s="326"/>
    </row>
    <row r="798" spans="1:25" s="327" customFormat="1" ht="22.5" customHeight="1" thickTop="1" thickBot="1" x14ac:dyDescent="0.3">
      <c r="A798" s="740"/>
      <c r="B798" s="741"/>
      <c r="C798" s="741"/>
      <c r="D798" s="741"/>
      <c r="E798" s="741"/>
      <c r="F798" s="741"/>
      <c r="G798" s="741"/>
      <c r="H798" s="741"/>
      <c r="I798" s="741"/>
      <c r="J798" s="741"/>
      <c r="K798" s="742"/>
      <c r="L798" s="346"/>
      <c r="M798" s="346"/>
      <c r="N798" s="346"/>
      <c r="O798" s="346"/>
      <c r="P798" s="346"/>
      <c r="Q798" s="346"/>
      <c r="R798" s="346"/>
      <c r="S798" s="346"/>
      <c r="T798" s="346"/>
      <c r="U798" s="346"/>
      <c r="V798" s="347"/>
      <c r="W798" s="333"/>
      <c r="X798" s="326"/>
      <c r="Y798" s="326"/>
    </row>
    <row r="799" spans="1:25" s="327" customFormat="1" ht="22.5" customHeight="1" thickTop="1" thickBot="1" x14ac:dyDescent="0.3">
      <c r="A799" s="740"/>
      <c r="B799" s="741"/>
      <c r="C799" s="741"/>
      <c r="D799" s="741"/>
      <c r="E799" s="741"/>
      <c r="F799" s="741"/>
      <c r="G799" s="741"/>
      <c r="H799" s="741"/>
      <c r="I799" s="741"/>
      <c r="J799" s="741"/>
      <c r="K799" s="742"/>
      <c r="L799" s="346"/>
      <c r="M799" s="346"/>
      <c r="N799" s="346"/>
      <c r="O799" s="346"/>
      <c r="P799" s="346"/>
      <c r="Q799" s="346"/>
      <c r="R799" s="346"/>
      <c r="S799" s="346"/>
      <c r="T799" s="346"/>
      <c r="U799" s="346"/>
      <c r="V799" s="347"/>
      <c r="W799" s="333"/>
      <c r="X799" s="326"/>
      <c r="Y799" s="326"/>
    </row>
    <row r="800" spans="1:25" s="327" customFormat="1" ht="22.5" customHeight="1" thickTop="1" thickBot="1" x14ac:dyDescent="0.3">
      <c r="A800" s="740"/>
      <c r="B800" s="741"/>
      <c r="C800" s="741"/>
      <c r="D800" s="741"/>
      <c r="E800" s="741"/>
      <c r="F800" s="741"/>
      <c r="G800" s="741"/>
      <c r="H800" s="333"/>
      <c r="I800" s="333"/>
      <c r="J800" s="333"/>
      <c r="K800" s="334"/>
      <c r="L800" s="346"/>
      <c r="M800" s="346"/>
      <c r="N800" s="346"/>
      <c r="O800" s="346"/>
      <c r="P800" s="346"/>
      <c r="Q800" s="346"/>
      <c r="R800" s="346"/>
      <c r="S800" s="346"/>
      <c r="T800" s="346"/>
      <c r="U800" s="346"/>
      <c r="V800" s="347"/>
      <c r="W800" s="333"/>
      <c r="X800" s="326"/>
      <c r="Y800" s="326"/>
    </row>
    <row r="801" spans="1:25" s="327" customFormat="1" ht="22.5" customHeight="1" thickTop="1" thickBot="1" x14ac:dyDescent="0.3">
      <c r="A801" s="740"/>
      <c r="B801" s="741"/>
      <c r="C801" s="741"/>
      <c r="D801" s="741"/>
      <c r="E801" s="741"/>
      <c r="F801" s="741"/>
      <c r="G801" s="741"/>
      <c r="H801" s="741"/>
      <c r="I801" s="741"/>
      <c r="J801" s="741"/>
      <c r="K801" s="742"/>
      <c r="L801" s="346"/>
      <c r="M801" s="346"/>
      <c r="N801" s="346"/>
      <c r="O801" s="346"/>
      <c r="P801" s="346"/>
      <c r="Q801" s="346"/>
      <c r="R801" s="346"/>
      <c r="S801" s="346"/>
      <c r="T801" s="346"/>
      <c r="U801" s="346"/>
      <c r="V801" s="347"/>
      <c r="W801" s="333"/>
      <c r="X801" s="326"/>
      <c r="Y801" s="326"/>
    </row>
    <row r="802" spans="1:25" s="327" customFormat="1" ht="22.5" customHeight="1" thickTop="1" thickBot="1" x14ac:dyDescent="0.3">
      <c r="A802" s="740"/>
      <c r="B802" s="741"/>
      <c r="C802" s="741"/>
      <c r="D802" s="741"/>
      <c r="E802" s="741"/>
      <c r="F802" s="741"/>
      <c r="G802" s="741"/>
      <c r="H802" s="741"/>
      <c r="I802" s="741"/>
      <c r="J802" s="741"/>
      <c r="K802" s="742"/>
      <c r="L802" s="346"/>
      <c r="M802" s="346"/>
      <c r="N802" s="346"/>
      <c r="O802" s="346"/>
      <c r="P802" s="346"/>
      <c r="Q802" s="346"/>
      <c r="R802" s="346"/>
      <c r="S802" s="346"/>
      <c r="T802" s="346"/>
      <c r="U802" s="346"/>
      <c r="V802" s="347"/>
      <c r="W802" s="333"/>
      <c r="X802" s="326"/>
      <c r="Y802" s="326"/>
    </row>
    <row r="803" spans="1:25" s="327" customFormat="1" ht="22.5" customHeight="1" thickTop="1" thickBot="1" x14ac:dyDescent="0.3">
      <c r="A803" s="740"/>
      <c r="B803" s="741"/>
      <c r="C803" s="741"/>
      <c r="D803" s="741"/>
      <c r="E803" s="741"/>
      <c r="F803" s="741"/>
      <c r="G803" s="741"/>
      <c r="H803" s="741"/>
      <c r="I803" s="741"/>
      <c r="J803" s="741"/>
      <c r="K803" s="742"/>
      <c r="L803" s="346"/>
      <c r="M803" s="346"/>
      <c r="N803" s="346"/>
      <c r="O803" s="346"/>
      <c r="P803" s="346"/>
      <c r="Q803" s="346"/>
      <c r="R803" s="346"/>
      <c r="S803" s="346"/>
      <c r="T803" s="346"/>
      <c r="U803" s="346"/>
      <c r="V803" s="347"/>
      <c r="W803" s="333"/>
      <c r="X803" s="326"/>
      <c r="Y803" s="326"/>
    </row>
    <row r="804" spans="1:25" s="327" customFormat="1" ht="22.5" customHeight="1" thickTop="1" thickBot="1" x14ac:dyDescent="0.3">
      <c r="A804" s="740"/>
      <c r="B804" s="741"/>
      <c r="C804" s="741"/>
      <c r="D804" s="741"/>
      <c r="E804" s="741"/>
      <c r="F804" s="741"/>
      <c r="G804" s="741"/>
      <c r="H804" s="741"/>
      <c r="I804" s="741"/>
      <c r="J804" s="741"/>
      <c r="K804" s="742"/>
      <c r="L804" s="346"/>
      <c r="M804" s="346"/>
      <c r="N804" s="346"/>
      <c r="O804" s="346"/>
      <c r="P804" s="346"/>
      <c r="Q804" s="346"/>
      <c r="R804" s="346"/>
      <c r="S804" s="346"/>
      <c r="T804" s="346"/>
      <c r="U804" s="346"/>
      <c r="V804" s="347"/>
      <c r="W804" s="333"/>
      <c r="X804" s="326"/>
      <c r="Y804" s="326"/>
    </row>
    <row r="805" spans="1:25" s="327" customFormat="1" ht="22.5" customHeight="1" thickTop="1" thickBot="1" x14ac:dyDescent="0.3">
      <c r="A805" s="740"/>
      <c r="B805" s="741"/>
      <c r="C805" s="741"/>
      <c r="D805" s="741"/>
      <c r="E805" s="741"/>
      <c r="F805" s="741"/>
      <c r="G805" s="741"/>
      <c r="H805" s="741"/>
      <c r="I805" s="741"/>
      <c r="J805" s="741"/>
      <c r="K805" s="742"/>
      <c r="L805" s="346"/>
      <c r="M805" s="346"/>
      <c r="N805" s="346"/>
      <c r="O805" s="346"/>
      <c r="P805" s="346"/>
      <c r="Q805" s="346"/>
      <c r="R805" s="346"/>
      <c r="S805" s="346"/>
      <c r="T805" s="346"/>
      <c r="U805" s="346"/>
      <c r="V805" s="347"/>
      <c r="W805" s="333"/>
      <c r="X805" s="326"/>
      <c r="Y805" s="326"/>
    </row>
    <row r="806" spans="1:25" s="327" customFormat="1" ht="22.5" customHeight="1" thickTop="1" thickBot="1" x14ac:dyDescent="0.3">
      <c r="A806" s="740"/>
      <c r="B806" s="741"/>
      <c r="C806" s="741"/>
      <c r="D806" s="741"/>
      <c r="E806" s="741"/>
      <c r="F806" s="741"/>
      <c r="G806" s="741"/>
      <c r="H806" s="741"/>
      <c r="I806" s="741"/>
      <c r="J806" s="741"/>
      <c r="K806" s="742"/>
      <c r="L806" s="346"/>
      <c r="M806" s="346"/>
      <c r="N806" s="346"/>
      <c r="O806" s="346"/>
      <c r="P806" s="346"/>
      <c r="Q806" s="346"/>
      <c r="R806" s="346"/>
      <c r="S806" s="346"/>
      <c r="T806" s="346"/>
      <c r="U806" s="346"/>
      <c r="V806" s="347"/>
      <c r="W806" s="333"/>
      <c r="X806" s="326"/>
      <c r="Y806" s="326"/>
    </row>
    <row r="807" spans="1:25" s="327" customFormat="1" ht="22.5" customHeight="1" thickTop="1" thickBot="1" x14ac:dyDescent="0.3">
      <c r="A807" s="740"/>
      <c r="B807" s="741"/>
      <c r="C807" s="741"/>
      <c r="D807" s="741"/>
      <c r="E807" s="741"/>
      <c r="F807" s="741"/>
      <c r="G807" s="741"/>
      <c r="H807" s="741"/>
      <c r="I807" s="741"/>
      <c r="J807" s="741"/>
      <c r="K807" s="742"/>
      <c r="L807" s="346"/>
      <c r="M807" s="346"/>
      <c r="N807" s="346"/>
      <c r="O807" s="346"/>
      <c r="P807" s="346"/>
      <c r="Q807" s="346"/>
      <c r="R807" s="346"/>
      <c r="S807" s="346"/>
      <c r="T807" s="346"/>
      <c r="U807" s="346"/>
      <c r="V807" s="347"/>
      <c r="W807" s="333"/>
      <c r="X807" s="326"/>
      <c r="Y807" s="326"/>
    </row>
    <row r="808" spans="1:25" s="327" customFormat="1" ht="22.5" customHeight="1" thickTop="1" thickBot="1" x14ac:dyDescent="0.3">
      <c r="A808" s="740"/>
      <c r="B808" s="741"/>
      <c r="C808" s="741"/>
      <c r="D808" s="741"/>
      <c r="E808" s="741"/>
      <c r="F808" s="741"/>
      <c r="G808" s="741"/>
      <c r="H808" s="741"/>
      <c r="I808" s="741"/>
      <c r="J808" s="741"/>
      <c r="K808" s="742"/>
      <c r="L808" s="346"/>
      <c r="M808" s="346"/>
      <c r="N808" s="346"/>
      <c r="O808" s="346"/>
      <c r="P808" s="346"/>
      <c r="Q808" s="346"/>
      <c r="R808" s="346"/>
      <c r="S808" s="346"/>
      <c r="T808" s="346"/>
      <c r="U808" s="346"/>
      <c r="V808" s="347"/>
      <c r="W808" s="333"/>
      <c r="X808" s="326"/>
      <c r="Y808" s="326"/>
    </row>
    <row r="809" spans="1:25" s="327" customFormat="1" ht="22.5" customHeight="1" thickTop="1" thickBot="1" x14ac:dyDescent="0.3">
      <c r="A809" s="740"/>
      <c r="B809" s="741"/>
      <c r="C809" s="741"/>
      <c r="D809" s="741"/>
      <c r="E809" s="741"/>
      <c r="F809" s="741"/>
      <c r="G809" s="741"/>
      <c r="H809" s="741"/>
      <c r="I809" s="741"/>
      <c r="J809" s="741"/>
      <c r="K809" s="742"/>
      <c r="L809" s="346"/>
      <c r="M809" s="346"/>
      <c r="N809" s="346"/>
      <c r="O809" s="346"/>
      <c r="P809" s="346"/>
      <c r="Q809" s="346"/>
      <c r="R809" s="346"/>
      <c r="S809" s="346"/>
      <c r="T809" s="346"/>
      <c r="U809" s="346"/>
      <c r="V809" s="347"/>
      <c r="W809" s="333"/>
      <c r="X809" s="326"/>
      <c r="Y809" s="326"/>
    </row>
    <row r="810" spans="1:25" s="327" customFormat="1" ht="22.5" customHeight="1" thickTop="1" thickBot="1" x14ac:dyDescent="0.3">
      <c r="A810" s="740"/>
      <c r="B810" s="741"/>
      <c r="C810" s="741"/>
      <c r="D810" s="741"/>
      <c r="E810" s="741"/>
      <c r="F810" s="741"/>
      <c r="G810" s="741"/>
      <c r="H810" s="741"/>
      <c r="I810" s="741"/>
      <c r="J810" s="741"/>
      <c r="K810" s="742"/>
      <c r="L810" s="346"/>
      <c r="M810" s="346"/>
      <c r="N810" s="346"/>
      <c r="O810" s="346"/>
      <c r="P810" s="346"/>
      <c r="Q810" s="346"/>
      <c r="R810" s="346"/>
      <c r="S810" s="346"/>
      <c r="T810" s="346"/>
      <c r="U810" s="346"/>
      <c r="V810" s="347"/>
      <c r="W810" s="333"/>
      <c r="X810" s="326"/>
      <c r="Y810" s="326"/>
    </row>
    <row r="811" spans="1:25" s="327" customFormat="1" ht="22.5" customHeight="1" thickTop="1" thickBot="1" x14ac:dyDescent="0.3">
      <c r="A811" s="740"/>
      <c r="B811" s="741"/>
      <c r="C811" s="741"/>
      <c r="D811" s="741"/>
      <c r="E811" s="741"/>
      <c r="F811" s="741"/>
      <c r="G811" s="741"/>
      <c r="H811" s="741"/>
      <c r="I811" s="741"/>
      <c r="J811" s="741"/>
      <c r="K811" s="742"/>
      <c r="L811" s="346"/>
      <c r="M811" s="346"/>
      <c r="N811" s="346"/>
      <c r="O811" s="346"/>
      <c r="P811" s="346"/>
      <c r="Q811" s="346"/>
      <c r="R811" s="346"/>
      <c r="S811" s="346"/>
      <c r="T811" s="346"/>
      <c r="U811" s="346"/>
      <c r="V811" s="347"/>
      <c r="W811" s="333"/>
      <c r="X811" s="326"/>
      <c r="Y811" s="326"/>
    </row>
    <row r="812" spans="1:25" s="327" customFormat="1" ht="22.5" customHeight="1" thickTop="1" thickBot="1" x14ac:dyDescent="0.3">
      <c r="A812" s="740"/>
      <c r="B812" s="741"/>
      <c r="C812" s="741"/>
      <c r="D812" s="741"/>
      <c r="E812" s="741"/>
      <c r="F812" s="741"/>
      <c r="G812" s="741"/>
      <c r="H812" s="333"/>
      <c r="I812" s="333"/>
      <c r="J812" s="333"/>
      <c r="K812" s="334"/>
      <c r="L812" s="346"/>
      <c r="M812" s="346"/>
      <c r="N812" s="346"/>
      <c r="O812" s="346"/>
      <c r="P812" s="346"/>
      <c r="Q812" s="346"/>
      <c r="R812" s="346"/>
      <c r="S812" s="346"/>
      <c r="T812" s="346"/>
      <c r="U812" s="346"/>
      <c r="V812" s="347"/>
      <c r="W812" s="333"/>
      <c r="X812" s="326"/>
      <c r="Y812" s="326"/>
    </row>
    <row r="813" spans="1:25" s="327" customFormat="1" ht="22.5" customHeight="1" thickTop="1" thickBot="1" x14ac:dyDescent="0.3">
      <c r="A813" s="740"/>
      <c r="B813" s="741"/>
      <c r="C813" s="741"/>
      <c r="D813" s="741"/>
      <c r="E813" s="741"/>
      <c r="F813" s="741"/>
      <c r="G813" s="741"/>
      <c r="H813" s="333"/>
      <c r="I813" s="333"/>
      <c r="J813" s="333"/>
      <c r="K813" s="334"/>
      <c r="L813" s="346"/>
      <c r="M813" s="346"/>
      <c r="N813" s="346"/>
      <c r="O813" s="346"/>
      <c r="P813" s="346"/>
      <c r="Q813" s="346"/>
      <c r="R813" s="346"/>
      <c r="S813" s="346"/>
      <c r="T813" s="346"/>
      <c r="U813" s="346"/>
      <c r="V813" s="347"/>
      <c r="W813" s="333"/>
      <c r="X813" s="326"/>
      <c r="Y813" s="326"/>
    </row>
    <row r="814" spans="1:25" s="327" customFormat="1" ht="22.5" customHeight="1" thickTop="1" thickBot="1" x14ac:dyDescent="0.3">
      <c r="A814" s="740"/>
      <c r="B814" s="741"/>
      <c r="C814" s="741"/>
      <c r="D814" s="741"/>
      <c r="E814" s="741"/>
      <c r="F814" s="741"/>
      <c r="G814" s="741"/>
      <c r="H814" s="333"/>
      <c r="I814" s="333"/>
      <c r="J814" s="333"/>
      <c r="K814" s="334"/>
      <c r="L814" s="346"/>
      <c r="M814" s="346"/>
      <c r="N814" s="346"/>
      <c r="O814" s="346"/>
      <c r="P814" s="346"/>
      <c r="Q814" s="346"/>
      <c r="R814" s="346"/>
      <c r="S814" s="346"/>
      <c r="T814" s="346"/>
      <c r="U814" s="346"/>
      <c r="V814" s="347"/>
      <c r="W814" s="348"/>
      <c r="X814" s="326"/>
      <c r="Y814" s="326"/>
    </row>
    <row r="815" spans="1:25" s="327" customFormat="1" ht="22.5" customHeight="1" thickTop="1" thickBot="1" x14ac:dyDescent="0.3">
      <c r="A815" s="740"/>
      <c r="B815" s="741"/>
      <c r="C815" s="741"/>
      <c r="D815" s="741"/>
      <c r="E815" s="741"/>
      <c r="F815" s="741"/>
      <c r="G815" s="741"/>
      <c r="H815" s="741"/>
      <c r="I815" s="741"/>
      <c r="J815" s="741"/>
      <c r="K815" s="742"/>
      <c r="L815" s="346"/>
      <c r="M815" s="346"/>
      <c r="N815" s="346"/>
      <c r="O815" s="346"/>
      <c r="P815" s="346"/>
      <c r="Q815" s="346"/>
      <c r="R815" s="346"/>
      <c r="S815" s="346"/>
      <c r="T815" s="346"/>
      <c r="U815" s="346"/>
      <c r="V815" s="347"/>
      <c r="W815" s="348"/>
      <c r="X815" s="326"/>
      <c r="Y815" s="326"/>
    </row>
    <row r="816" spans="1:25" s="327" customFormat="1" ht="22.5" customHeight="1" thickTop="1" thickBot="1" x14ac:dyDescent="0.3">
      <c r="A816" s="740"/>
      <c r="B816" s="741"/>
      <c r="C816" s="741"/>
      <c r="D816" s="741"/>
      <c r="E816" s="741"/>
      <c r="F816" s="741"/>
      <c r="G816" s="741"/>
      <c r="H816" s="741"/>
      <c r="I816" s="741"/>
      <c r="J816" s="741"/>
      <c r="K816" s="742"/>
      <c r="L816" s="346"/>
      <c r="M816" s="346"/>
      <c r="N816" s="346"/>
      <c r="O816" s="346"/>
      <c r="P816" s="346"/>
      <c r="Q816" s="346"/>
      <c r="R816" s="346"/>
      <c r="S816" s="346"/>
      <c r="T816" s="346"/>
      <c r="U816" s="346"/>
      <c r="V816" s="347"/>
      <c r="W816" s="348"/>
      <c r="X816" s="326"/>
      <c r="Y816" s="326"/>
    </row>
    <row r="817" spans="1:25" s="327" customFormat="1" ht="22.5" customHeight="1" thickTop="1" thickBot="1" x14ac:dyDescent="0.3">
      <c r="A817" s="740"/>
      <c r="B817" s="741"/>
      <c r="C817" s="741"/>
      <c r="D817" s="741"/>
      <c r="E817" s="741"/>
      <c r="F817" s="741"/>
      <c r="G817" s="741"/>
      <c r="H817" s="741"/>
      <c r="I817" s="741"/>
      <c r="J817" s="741"/>
      <c r="K817" s="742"/>
      <c r="L817" s="346"/>
      <c r="M817" s="346"/>
      <c r="N817" s="346"/>
      <c r="O817" s="346"/>
      <c r="P817" s="346"/>
      <c r="Q817" s="346"/>
      <c r="R817" s="346"/>
      <c r="S817" s="346"/>
      <c r="T817" s="346"/>
      <c r="U817" s="346"/>
      <c r="V817" s="347"/>
      <c r="W817" s="348"/>
      <c r="X817" s="326"/>
      <c r="Y817" s="326"/>
    </row>
    <row r="818" spans="1:25" s="327" customFormat="1" ht="22.5" customHeight="1" thickTop="1" thickBot="1" x14ac:dyDescent="0.3">
      <c r="A818" s="740"/>
      <c r="B818" s="741"/>
      <c r="C818" s="741"/>
      <c r="D818" s="741"/>
      <c r="E818" s="741"/>
      <c r="F818" s="741"/>
      <c r="G818" s="741"/>
      <c r="H818" s="741"/>
      <c r="I818" s="741"/>
      <c r="J818" s="741"/>
      <c r="K818" s="742"/>
      <c r="L818" s="346"/>
      <c r="M818" s="346"/>
      <c r="N818" s="346"/>
      <c r="O818" s="346"/>
      <c r="P818" s="346"/>
      <c r="Q818" s="346"/>
      <c r="R818" s="346"/>
      <c r="S818" s="346"/>
      <c r="T818" s="346"/>
      <c r="U818" s="346"/>
      <c r="V818" s="347"/>
      <c r="W818" s="348"/>
      <c r="X818" s="326"/>
      <c r="Y818" s="326"/>
    </row>
    <row r="819" spans="1:25" s="327" customFormat="1" ht="22.5" customHeight="1" thickTop="1" thickBot="1" x14ac:dyDescent="0.3">
      <c r="A819" s="740"/>
      <c r="B819" s="741"/>
      <c r="C819" s="741"/>
      <c r="D819" s="741"/>
      <c r="E819" s="741"/>
      <c r="F819" s="741"/>
      <c r="G819" s="741"/>
      <c r="H819" s="741"/>
      <c r="I819" s="741"/>
      <c r="J819" s="741"/>
      <c r="K819" s="742"/>
      <c r="L819" s="346"/>
      <c r="M819" s="346"/>
      <c r="N819" s="346"/>
      <c r="O819" s="346"/>
      <c r="P819" s="346"/>
      <c r="Q819" s="346"/>
      <c r="R819" s="346"/>
      <c r="S819" s="346"/>
      <c r="T819" s="346"/>
      <c r="U819" s="346"/>
      <c r="V819" s="347"/>
      <c r="W819" s="348"/>
      <c r="X819" s="326"/>
      <c r="Y819" s="326"/>
    </row>
    <row r="820" spans="1:25" s="327" customFormat="1" ht="22.5" customHeight="1" thickTop="1" thickBot="1" x14ac:dyDescent="0.3">
      <c r="A820" s="740"/>
      <c r="B820" s="741"/>
      <c r="C820" s="741"/>
      <c r="D820" s="741"/>
      <c r="E820" s="741"/>
      <c r="F820" s="741"/>
      <c r="G820" s="741"/>
      <c r="H820" s="741"/>
      <c r="I820" s="741"/>
      <c r="J820" s="741"/>
      <c r="K820" s="742"/>
      <c r="L820" s="346"/>
      <c r="M820" s="346"/>
      <c r="N820" s="346"/>
      <c r="O820" s="346"/>
      <c r="P820" s="346"/>
      <c r="Q820" s="346"/>
      <c r="R820" s="346"/>
      <c r="S820" s="346"/>
      <c r="T820" s="346"/>
      <c r="U820" s="346"/>
      <c r="V820" s="347"/>
      <c r="W820" s="348"/>
      <c r="X820" s="326"/>
      <c r="Y820" s="326"/>
    </row>
    <row r="821" spans="1:25" s="327" customFormat="1" ht="22.5" customHeight="1" thickTop="1" thickBot="1" x14ac:dyDescent="0.3">
      <c r="A821" s="740"/>
      <c r="B821" s="741"/>
      <c r="C821" s="741"/>
      <c r="D821" s="741"/>
      <c r="E821" s="741"/>
      <c r="F821" s="741"/>
      <c r="G821" s="741"/>
      <c r="H821" s="741"/>
      <c r="I821" s="741"/>
      <c r="J821" s="741"/>
      <c r="K821" s="742"/>
      <c r="L821" s="346"/>
      <c r="M821" s="346"/>
      <c r="N821" s="346"/>
      <c r="O821" s="346"/>
      <c r="P821" s="346"/>
      <c r="Q821" s="346"/>
      <c r="R821" s="346"/>
      <c r="S821" s="346"/>
      <c r="T821" s="346"/>
      <c r="U821" s="346"/>
      <c r="V821" s="347"/>
      <c r="W821" s="348"/>
      <c r="X821" s="326"/>
      <c r="Y821" s="326"/>
    </row>
    <row r="822" spans="1:25" s="327" customFormat="1" ht="22.5" customHeight="1" thickTop="1" thickBot="1" x14ac:dyDescent="0.3">
      <c r="A822" s="740"/>
      <c r="B822" s="741"/>
      <c r="C822" s="741"/>
      <c r="D822" s="741"/>
      <c r="E822" s="741"/>
      <c r="F822" s="741"/>
      <c r="G822" s="741"/>
      <c r="H822" s="741"/>
      <c r="I822" s="741"/>
      <c r="J822" s="741"/>
      <c r="K822" s="742"/>
      <c r="L822" s="346"/>
      <c r="M822" s="346"/>
      <c r="N822" s="346"/>
      <c r="O822" s="346"/>
      <c r="P822" s="346"/>
      <c r="Q822" s="346"/>
      <c r="R822" s="346"/>
      <c r="S822" s="346"/>
      <c r="T822" s="346"/>
      <c r="U822" s="346"/>
      <c r="V822" s="347"/>
      <c r="W822" s="348"/>
      <c r="X822" s="326"/>
      <c r="Y822" s="326"/>
    </row>
    <row r="823" spans="1:25" s="327" customFormat="1" ht="22.5" customHeight="1" thickTop="1" thickBot="1" x14ac:dyDescent="0.3">
      <c r="A823" s="740"/>
      <c r="B823" s="741"/>
      <c r="C823" s="741"/>
      <c r="D823" s="741"/>
      <c r="E823" s="741"/>
      <c r="F823" s="741"/>
      <c r="G823" s="741"/>
      <c r="H823" s="741"/>
      <c r="I823" s="741"/>
      <c r="J823" s="741"/>
      <c r="K823" s="742"/>
      <c r="L823" s="346"/>
      <c r="M823" s="346"/>
      <c r="N823" s="346"/>
      <c r="O823" s="346"/>
      <c r="P823" s="346"/>
      <c r="Q823" s="346"/>
      <c r="R823" s="346"/>
      <c r="S823" s="346"/>
      <c r="T823" s="346"/>
      <c r="U823" s="346"/>
      <c r="V823" s="347"/>
      <c r="W823" s="348"/>
      <c r="X823" s="326"/>
      <c r="Y823" s="326"/>
    </row>
    <row r="824" spans="1:25" s="327" customFormat="1" ht="22.5" customHeight="1" thickTop="1" thickBot="1" x14ac:dyDescent="0.3">
      <c r="A824" s="740"/>
      <c r="B824" s="741"/>
      <c r="C824" s="741"/>
      <c r="D824" s="741"/>
      <c r="E824" s="741"/>
      <c r="F824" s="741"/>
      <c r="G824" s="741"/>
      <c r="H824" s="741"/>
      <c r="I824" s="741"/>
      <c r="J824" s="741"/>
      <c r="K824" s="742"/>
      <c r="L824" s="346"/>
      <c r="M824" s="346"/>
      <c r="N824" s="346"/>
      <c r="O824" s="346"/>
      <c r="P824" s="346"/>
      <c r="Q824" s="346"/>
      <c r="R824" s="346"/>
      <c r="S824" s="346"/>
      <c r="T824" s="346"/>
      <c r="U824" s="346"/>
      <c r="V824" s="347"/>
      <c r="W824" s="348"/>
      <c r="X824" s="326"/>
      <c r="Y824" s="326"/>
    </row>
    <row r="825" spans="1:25" s="327" customFormat="1" ht="22.5" customHeight="1" thickTop="1" thickBot="1" x14ac:dyDescent="0.3">
      <c r="A825" s="740"/>
      <c r="B825" s="741"/>
      <c r="C825" s="741"/>
      <c r="D825" s="741"/>
      <c r="E825" s="741"/>
      <c r="F825" s="741"/>
      <c r="G825" s="741"/>
      <c r="H825" s="741"/>
      <c r="I825" s="741"/>
      <c r="J825" s="741"/>
      <c r="K825" s="742"/>
      <c r="L825" s="346"/>
      <c r="M825" s="346"/>
      <c r="N825" s="346"/>
      <c r="O825" s="346"/>
      <c r="P825" s="346"/>
      <c r="Q825" s="346"/>
      <c r="R825" s="346"/>
      <c r="S825" s="346"/>
      <c r="T825" s="346"/>
      <c r="U825" s="346"/>
      <c r="V825" s="347"/>
      <c r="W825" s="348"/>
      <c r="X825" s="326"/>
      <c r="Y825" s="326"/>
    </row>
    <row r="826" spans="1:25" s="327" customFormat="1" ht="22.5" customHeight="1" thickTop="1" thickBot="1" x14ac:dyDescent="0.3">
      <c r="A826" s="740"/>
      <c r="B826" s="741"/>
      <c r="C826" s="741"/>
      <c r="D826" s="741"/>
      <c r="E826" s="741"/>
      <c r="F826" s="741"/>
      <c r="G826" s="741"/>
      <c r="H826" s="333"/>
      <c r="I826" s="333"/>
      <c r="J826" s="333"/>
      <c r="K826" s="334"/>
      <c r="L826" s="346"/>
      <c r="M826" s="346"/>
      <c r="N826" s="346"/>
      <c r="O826" s="346"/>
      <c r="P826" s="346"/>
      <c r="Q826" s="346"/>
      <c r="R826" s="346"/>
      <c r="S826" s="346"/>
      <c r="T826" s="346"/>
      <c r="U826" s="346"/>
      <c r="V826" s="347"/>
      <c r="W826" s="333"/>
      <c r="X826" s="326"/>
      <c r="Y826" s="326"/>
    </row>
    <row r="827" spans="1:25" ht="22.5" customHeight="1" thickTop="1" thickBot="1" x14ac:dyDescent="0.3">
      <c r="A827" s="740"/>
      <c r="B827" s="741"/>
      <c r="C827" s="741"/>
      <c r="D827" s="741"/>
      <c r="E827" s="741"/>
      <c r="F827" s="741"/>
      <c r="G827" s="741"/>
      <c r="H827" s="741"/>
      <c r="I827" s="741"/>
      <c r="J827" s="741"/>
      <c r="K827" s="742"/>
      <c r="L827" s="743"/>
      <c r="M827" s="743"/>
      <c r="N827" s="743"/>
      <c r="O827" s="743"/>
      <c r="P827" s="743"/>
      <c r="Q827" s="743"/>
      <c r="R827" s="743"/>
      <c r="S827" s="743"/>
      <c r="T827" s="743"/>
      <c r="U827" s="743"/>
      <c r="V827" s="757"/>
      <c r="W827" s="741"/>
      <c r="X827" s="326"/>
      <c r="Y827" s="326"/>
    </row>
    <row r="828" spans="1:25" ht="22.5" customHeight="1" thickTop="1" thickBot="1" x14ac:dyDescent="0.3">
      <c r="A828" s="740"/>
      <c r="B828" s="741"/>
      <c r="C828" s="741"/>
      <c r="D828" s="741"/>
      <c r="E828" s="741"/>
      <c r="F828" s="741"/>
      <c r="G828" s="741"/>
      <c r="H828" s="741"/>
      <c r="I828" s="741"/>
      <c r="J828" s="741"/>
      <c r="K828" s="742"/>
      <c r="L828" s="743"/>
      <c r="M828" s="743"/>
      <c r="N828" s="743"/>
      <c r="O828" s="743"/>
      <c r="P828" s="743"/>
      <c r="Q828" s="743"/>
      <c r="R828" s="743"/>
      <c r="S828" s="743"/>
      <c r="T828" s="743"/>
      <c r="U828" s="743"/>
      <c r="V828" s="757"/>
      <c r="W828" s="741"/>
      <c r="X828" s="326"/>
      <c r="Y828" s="326"/>
    </row>
    <row r="829" spans="1:25" ht="22.5" customHeight="1" thickTop="1" thickBot="1" x14ac:dyDescent="0.3">
      <c r="A829" s="740"/>
      <c r="B829" s="741"/>
      <c r="C829" s="741"/>
      <c r="D829" s="741"/>
      <c r="E829" s="741"/>
      <c r="F829" s="741"/>
      <c r="G829" s="741"/>
      <c r="H829" s="741"/>
      <c r="I829" s="741"/>
      <c r="J829" s="741"/>
      <c r="K829" s="742"/>
      <c r="L829" s="743"/>
      <c r="M829" s="743"/>
      <c r="N829" s="743"/>
      <c r="O829" s="743"/>
      <c r="P829" s="743"/>
      <c r="Q829" s="743"/>
      <c r="R829" s="743"/>
      <c r="S829" s="743"/>
      <c r="T829" s="743"/>
      <c r="U829" s="743"/>
      <c r="V829" s="757"/>
      <c r="W829" s="741"/>
      <c r="X829" s="326"/>
      <c r="Y829" s="326"/>
    </row>
    <row r="830" spans="1:25" ht="22.5" customHeight="1" thickTop="1" thickBot="1" x14ac:dyDescent="0.3">
      <c r="A830" s="740"/>
      <c r="B830" s="741"/>
      <c r="C830" s="741"/>
      <c r="D830" s="741"/>
      <c r="E830" s="741"/>
      <c r="F830" s="741"/>
      <c r="G830" s="741"/>
      <c r="H830" s="741"/>
      <c r="I830" s="741"/>
      <c r="J830" s="741"/>
      <c r="K830" s="742"/>
      <c r="L830" s="743"/>
      <c r="M830" s="743"/>
      <c r="N830" s="743"/>
      <c r="O830" s="743"/>
      <c r="P830" s="743"/>
      <c r="Q830" s="743"/>
      <c r="R830" s="743"/>
      <c r="S830" s="743"/>
      <c r="T830" s="743"/>
      <c r="U830" s="743"/>
      <c r="V830" s="757"/>
      <c r="W830" s="741"/>
      <c r="X830" s="326"/>
      <c r="Y830" s="326"/>
    </row>
    <row r="831" spans="1:25" ht="22.5" customHeight="1" thickTop="1" thickBot="1" x14ac:dyDescent="0.3">
      <c r="A831" s="740"/>
      <c r="B831" s="741"/>
      <c r="C831" s="741"/>
      <c r="D831" s="741"/>
      <c r="E831" s="741"/>
      <c r="F831" s="741"/>
      <c r="G831" s="741"/>
      <c r="H831" s="741"/>
      <c r="I831" s="741"/>
      <c r="J831" s="741"/>
      <c r="K831" s="742"/>
      <c r="L831" s="743"/>
      <c r="M831" s="743"/>
      <c r="N831" s="743"/>
      <c r="O831" s="743"/>
      <c r="P831" s="743"/>
      <c r="Q831" s="743"/>
      <c r="R831" s="743"/>
      <c r="S831" s="743"/>
      <c r="T831" s="743"/>
      <c r="U831" s="743"/>
      <c r="V831" s="757"/>
      <c r="W831" s="741"/>
      <c r="X831" s="326"/>
      <c r="Y831" s="326"/>
    </row>
    <row r="832" spans="1:25" ht="22.5" customHeight="1" thickTop="1" thickBot="1" x14ac:dyDescent="0.3">
      <c r="A832" s="740"/>
      <c r="B832" s="741"/>
      <c r="C832" s="741"/>
      <c r="D832" s="741"/>
      <c r="E832" s="741"/>
      <c r="F832" s="741"/>
      <c r="G832" s="741"/>
      <c r="H832" s="741"/>
      <c r="I832" s="741"/>
      <c r="J832" s="741"/>
      <c r="K832" s="742"/>
      <c r="L832" s="743"/>
      <c r="M832" s="743"/>
      <c r="N832" s="743"/>
      <c r="O832" s="743"/>
      <c r="P832" s="743"/>
      <c r="Q832" s="743"/>
      <c r="R832" s="743"/>
      <c r="S832" s="743"/>
      <c r="T832" s="743"/>
      <c r="U832" s="743"/>
      <c r="V832" s="757"/>
      <c r="W832" s="741"/>
      <c r="X832" s="326"/>
      <c r="Y832" s="326"/>
    </row>
    <row r="833" spans="1:25" ht="22.5" customHeight="1" thickTop="1" thickBot="1" x14ac:dyDescent="0.3">
      <c r="A833" s="740"/>
      <c r="B833" s="741"/>
      <c r="C833" s="741"/>
      <c r="D833" s="741"/>
      <c r="E833" s="741"/>
      <c r="F833" s="741"/>
      <c r="G833" s="741"/>
      <c r="H833" s="741"/>
      <c r="I833" s="741"/>
      <c r="J833" s="741"/>
      <c r="K833" s="742"/>
      <c r="L833" s="743"/>
      <c r="M833" s="743"/>
      <c r="N833" s="743"/>
      <c r="O833" s="743"/>
      <c r="P833" s="743"/>
      <c r="Q833" s="743"/>
      <c r="R833" s="743"/>
      <c r="S833" s="743"/>
      <c r="T833" s="743"/>
      <c r="U833" s="743"/>
      <c r="V833" s="757"/>
      <c r="W833" s="741"/>
      <c r="X833" s="326"/>
      <c r="Y833" s="326"/>
    </row>
    <row r="834" spans="1:25" ht="22.5" customHeight="1" thickTop="1" thickBot="1" x14ac:dyDescent="0.3">
      <c r="A834" s="740"/>
      <c r="B834" s="741"/>
      <c r="C834" s="741"/>
      <c r="D834" s="741"/>
      <c r="E834" s="741"/>
      <c r="F834" s="741"/>
      <c r="G834" s="741"/>
      <c r="H834" s="741"/>
      <c r="I834" s="741"/>
      <c r="J834" s="741"/>
      <c r="K834" s="742"/>
      <c r="L834" s="743"/>
      <c r="M834" s="743"/>
      <c r="N834" s="743"/>
      <c r="O834" s="743"/>
      <c r="P834" s="743"/>
      <c r="Q834" s="743"/>
      <c r="R834" s="743"/>
      <c r="S834" s="743"/>
      <c r="T834" s="743"/>
      <c r="U834" s="743"/>
      <c r="V834" s="757"/>
      <c r="W834" s="741"/>
      <c r="X834" s="326"/>
      <c r="Y834" s="326"/>
    </row>
    <row r="835" spans="1:25" ht="22.5" customHeight="1" thickTop="1" thickBot="1" x14ac:dyDescent="0.3">
      <c r="A835" s="740"/>
      <c r="B835" s="741"/>
      <c r="C835" s="741"/>
      <c r="D835" s="741"/>
      <c r="E835" s="741"/>
      <c r="F835" s="741"/>
      <c r="G835" s="741"/>
      <c r="H835" s="741"/>
      <c r="I835" s="741"/>
      <c r="J835" s="741"/>
      <c r="K835" s="742"/>
      <c r="L835" s="743"/>
      <c r="M835" s="743"/>
      <c r="N835" s="743"/>
      <c r="O835" s="743"/>
      <c r="P835" s="743"/>
      <c r="Q835" s="743"/>
      <c r="R835" s="743"/>
      <c r="S835" s="743"/>
      <c r="T835" s="743"/>
      <c r="U835" s="743"/>
      <c r="V835" s="757"/>
      <c r="W835" s="741"/>
      <c r="X835" s="326"/>
      <c r="Y835" s="326"/>
    </row>
    <row r="836" spans="1:25" ht="22.5" customHeight="1" thickTop="1" thickBot="1" x14ac:dyDescent="0.3">
      <c r="A836" s="740"/>
      <c r="B836" s="741"/>
      <c r="C836" s="741"/>
      <c r="D836" s="741"/>
      <c r="E836" s="741"/>
      <c r="F836" s="741"/>
      <c r="G836" s="741"/>
      <c r="H836" s="741"/>
      <c r="I836" s="741"/>
      <c r="J836" s="741"/>
      <c r="K836" s="742"/>
      <c r="L836" s="743"/>
      <c r="M836" s="743"/>
      <c r="N836" s="743"/>
      <c r="O836" s="743"/>
      <c r="P836" s="743"/>
      <c r="Q836" s="743"/>
      <c r="R836" s="743"/>
      <c r="S836" s="743"/>
      <c r="T836" s="743"/>
      <c r="U836" s="743"/>
      <c r="V836" s="757"/>
      <c r="W836" s="741"/>
      <c r="X836" s="326"/>
      <c r="Y836" s="326"/>
    </row>
    <row r="837" spans="1:25" ht="22.5" customHeight="1" thickTop="1" thickBot="1" x14ac:dyDescent="0.3">
      <c r="A837" s="740"/>
      <c r="B837" s="741"/>
      <c r="C837" s="741"/>
      <c r="D837" s="741"/>
      <c r="E837" s="741"/>
      <c r="F837" s="741"/>
      <c r="G837" s="741"/>
      <c r="H837" s="741"/>
      <c r="I837" s="741"/>
      <c r="J837" s="741"/>
      <c r="K837" s="742"/>
      <c r="L837" s="743"/>
      <c r="M837" s="743"/>
      <c r="N837" s="743"/>
      <c r="O837" s="743"/>
      <c r="P837" s="743"/>
      <c r="Q837" s="743"/>
      <c r="R837" s="743"/>
      <c r="S837" s="743"/>
      <c r="T837" s="743"/>
      <c r="U837" s="743"/>
      <c r="V837" s="757"/>
      <c r="W837" s="741"/>
      <c r="X837" s="326"/>
      <c r="Y837" s="326"/>
    </row>
    <row r="838" spans="1:25" s="327" customFormat="1" ht="22.5" customHeight="1" thickTop="1" thickBot="1" x14ac:dyDescent="0.3">
      <c r="A838" s="740"/>
      <c r="B838" s="741"/>
      <c r="C838" s="741"/>
      <c r="D838" s="741"/>
      <c r="E838" s="741"/>
      <c r="F838" s="741"/>
      <c r="G838" s="741"/>
      <c r="H838" s="333"/>
      <c r="I838" s="333"/>
      <c r="J838" s="333"/>
      <c r="K838" s="334"/>
      <c r="L838" s="346"/>
      <c r="M838" s="346"/>
      <c r="N838" s="346"/>
      <c r="O838" s="346"/>
      <c r="P838" s="346"/>
      <c r="Q838" s="346"/>
      <c r="R838" s="346"/>
      <c r="S838" s="346"/>
      <c r="T838" s="346"/>
      <c r="U838" s="346"/>
      <c r="V838" s="347"/>
      <c r="W838" s="348"/>
      <c r="X838" s="326"/>
      <c r="Y838" s="326"/>
    </row>
    <row r="839" spans="1:25" ht="22.5" customHeight="1" thickTop="1" thickBot="1" x14ac:dyDescent="0.3">
      <c r="A839" s="740"/>
      <c r="B839" s="741"/>
      <c r="C839" s="741"/>
      <c r="D839" s="741"/>
      <c r="E839" s="741"/>
      <c r="F839" s="741"/>
      <c r="G839" s="741"/>
      <c r="H839" s="741"/>
      <c r="I839" s="741"/>
      <c r="J839" s="741"/>
      <c r="K839" s="742"/>
      <c r="L839" s="743"/>
      <c r="M839" s="743"/>
      <c r="N839" s="743"/>
      <c r="O839" s="743"/>
      <c r="P839" s="743"/>
      <c r="Q839" s="743"/>
      <c r="R839" s="743"/>
      <c r="S839" s="743"/>
      <c r="T839" s="743"/>
      <c r="U839" s="743"/>
      <c r="V839" s="757"/>
      <c r="W839" s="740"/>
      <c r="X839" s="326"/>
      <c r="Y839" s="326"/>
    </row>
    <row r="840" spans="1:25" ht="22.5" customHeight="1" thickTop="1" thickBot="1" x14ac:dyDescent="0.3">
      <c r="A840" s="740"/>
      <c r="B840" s="741"/>
      <c r="C840" s="741"/>
      <c r="D840" s="741"/>
      <c r="E840" s="741"/>
      <c r="F840" s="741"/>
      <c r="G840" s="741"/>
      <c r="H840" s="741"/>
      <c r="I840" s="741"/>
      <c r="J840" s="741"/>
      <c r="K840" s="742"/>
      <c r="L840" s="743"/>
      <c r="M840" s="743"/>
      <c r="N840" s="743"/>
      <c r="O840" s="743"/>
      <c r="P840" s="743"/>
      <c r="Q840" s="743"/>
      <c r="R840" s="743"/>
      <c r="S840" s="743"/>
      <c r="T840" s="743"/>
      <c r="U840" s="743"/>
      <c r="V840" s="757"/>
      <c r="W840" s="740"/>
      <c r="X840" s="326"/>
      <c r="Y840" s="326"/>
    </row>
    <row r="841" spans="1:25" ht="22.5" customHeight="1" thickTop="1" thickBot="1" x14ac:dyDescent="0.3">
      <c r="A841" s="740"/>
      <c r="B841" s="741"/>
      <c r="C841" s="741"/>
      <c r="D841" s="741"/>
      <c r="E841" s="741"/>
      <c r="F841" s="741"/>
      <c r="G841" s="741"/>
      <c r="H841" s="741"/>
      <c r="I841" s="741"/>
      <c r="J841" s="741"/>
      <c r="K841" s="742"/>
      <c r="L841" s="743"/>
      <c r="M841" s="743"/>
      <c r="N841" s="743"/>
      <c r="O841" s="743"/>
      <c r="P841" s="743"/>
      <c r="Q841" s="743"/>
      <c r="R841" s="743"/>
      <c r="S841" s="743"/>
      <c r="T841" s="743"/>
      <c r="U841" s="743"/>
      <c r="V841" s="757"/>
      <c r="W841" s="740"/>
      <c r="X841" s="326"/>
      <c r="Y841" s="326"/>
    </row>
    <row r="842" spans="1:25" ht="22.5" customHeight="1" thickTop="1" thickBot="1" x14ac:dyDescent="0.3">
      <c r="A842" s="740"/>
      <c r="B842" s="741"/>
      <c r="C842" s="741"/>
      <c r="D842" s="741"/>
      <c r="E842" s="741"/>
      <c r="F842" s="741"/>
      <c r="G842" s="741"/>
      <c r="H842" s="741"/>
      <c r="I842" s="741"/>
      <c r="J842" s="741"/>
      <c r="K842" s="742"/>
      <c r="L842" s="743"/>
      <c r="M842" s="743"/>
      <c r="N842" s="743"/>
      <c r="O842" s="743"/>
      <c r="P842" s="743"/>
      <c r="Q842" s="743"/>
      <c r="R842" s="743"/>
      <c r="S842" s="743"/>
      <c r="T842" s="743"/>
      <c r="U842" s="743"/>
      <c r="V842" s="757"/>
      <c r="W842" s="740"/>
      <c r="X842" s="326"/>
      <c r="Y842" s="326"/>
    </row>
    <row r="843" spans="1:25" ht="22.5" customHeight="1" thickTop="1" thickBot="1" x14ac:dyDescent="0.3">
      <c r="A843" s="740"/>
      <c r="B843" s="741"/>
      <c r="C843" s="741"/>
      <c r="D843" s="741"/>
      <c r="E843" s="741"/>
      <c r="F843" s="741"/>
      <c r="G843" s="741"/>
      <c r="H843" s="741"/>
      <c r="I843" s="741"/>
      <c r="J843" s="741"/>
      <c r="K843" s="742"/>
      <c r="L843" s="743"/>
      <c r="M843" s="743"/>
      <c r="N843" s="743"/>
      <c r="O843" s="743"/>
      <c r="P843" s="743"/>
      <c r="Q843" s="743"/>
      <c r="R843" s="743"/>
      <c r="S843" s="743"/>
      <c r="T843" s="743"/>
      <c r="U843" s="743"/>
      <c r="V843" s="757"/>
      <c r="W843" s="740"/>
      <c r="X843" s="326"/>
      <c r="Y843" s="326"/>
    </row>
    <row r="844" spans="1:25" ht="22.5" customHeight="1" thickTop="1" thickBot="1" x14ac:dyDescent="0.3">
      <c r="A844" s="740"/>
      <c r="B844" s="741"/>
      <c r="C844" s="741"/>
      <c r="D844" s="741"/>
      <c r="E844" s="741"/>
      <c r="F844" s="741"/>
      <c r="G844" s="741"/>
      <c r="H844" s="741"/>
      <c r="I844" s="741"/>
      <c r="J844" s="741"/>
      <c r="K844" s="742"/>
      <c r="L844" s="743"/>
      <c r="M844" s="743"/>
      <c r="N844" s="743"/>
      <c r="O844" s="743"/>
      <c r="P844" s="743"/>
      <c r="Q844" s="743"/>
      <c r="R844" s="743"/>
      <c r="S844" s="743"/>
      <c r="T844" s="743"/>
      <c r="U844" s="743"/>
      <c r="V844" s="757"/>
      <c r="W844" s="740"/>
      <c r="X844" s="326"/>
      <c r="Y844" s="326"/>
    </row>
    <row r="845" spans="1:25" ht="22.5" customHeight="1" thickTop="1" thickBot="1" x14ac:dyDescent="0.3">
      <c r="A845" s="740"/>
      <c r="B845" s="741"/>
      <c r="C845" s="741"/>
      <c r="D845" s="741"/>
      <c r="E845" s="741"/>
      <c r="F845" s="741"/>
      <c r="G845" s="741"/>
      <c r="H845" s="741"/>
      <c r="I845" s="741"/>
      <c r="J845" s="741"/>
      <c r="K845" s="742"/>
      <c r="L845" s="743"/>
      <c r="M845" s="743"/>
      <c r="N845" s="743"/>
      <c r="O845" s="743"/>
      <c r="P845" s="743"/>
      <c r="Q845" s="743"/>
      <c r="R845" s="743"/>
      <c r="S845" s="743"/>
      <c r="T845" s="743"/>
      <c r="U845" s="743"/>
      <c r="V845" s="757"/>
      <c r="W845" s="740"/>
      <c r="X845" s="326"/>
      <c r="Y845" s="326"/>
    </row>
    <row r="846" spans="1:25" ht="22.5" customHeight="1" thickTop="1" thickBot="1" x14ac:dyDescent="0.3">
      <c r="A846" s="740"/>
      <c r="B846" s="741"/>
      <c r="C846" s="741"/>
      <c r="D846" s="741"/>
      <c r="E846" s="741"/>
      <c r="F846" s="741"/>
      <c r="G846" s="741"/>
      <c r="H846" s="741"/>
      <c r="I846" s="741"/>
      <c r="J846" s="741"/>
      <c r="K846" s="742"/>
      <c r="L846" s="743"/>
      <c r="M846" s="743"/>
      <c r="N846" s="743"/>
      <c r="O846" s="743"/>
      <c r="P846" s="743"/>
      <c r="Q846" s="743"/>
      <c r="R846" s="743"/>
      <c r="S846" s="743"/>
      <c r="T846" s="743"/>
      <c r="U846" s="743"/>
      <c r="V846" s="757"/>
      <c r="W846" s="740"/>
      <c r="X846" s="326"/>
      <c r="Y846" s="326"/>
    </row>
    <row r="847" spans="1:25" ht="22.5" customHeight="1" thickTop="1" thickBot="1" x14ac:dyDescent="0.3">
      <c r="A847" s="740"/>
      <c r="B847" s="741"/>
      <c r="C847" s="741"/>
      <c r="D847" s="741"/>
      <c r="E847" s="741"/>
      <c r="F847" s="741"/>
      <c r="G847" s="741"/>
      <c r="H847" s="741"/>
      <c r="I847" s="741"/>
      <c r="J847" s="741"/>
      <c r="K847" s="742"/>
      <c r="L847" s="743"/>
      <c r="M847" s="743"/>
      <c r="N847" s="743"/>
      <c r="O847" s="743"/>
      <c r="P847" s="743"/>
      <c r="Q847" s="743"/>
      <c r="R847" s="743"/>
      <c r="S847" s="743"/>
      <c r="T847" s="743"/>
      <c r="U847" s="743"/>
      <c r="V847" s="757"/>
      <c r="W847" s="740"/>
      <c r="X847" s="326"/>
      <c r="Y847" s="326"/>
    </row>
    <row r="848" spans="1:25" ht="22.5" customHeight="1" thickTop="1" thickBot="1" x14ac:dyDescent="0.3">
      <c r="A848" s="740"/>
      <c r="B848" s="741"/>
      <c r="C848" s="741"/>
      <c r="D848" s="741"/>
      <c r="E848" s="741"/>
      <c r="F848" s="741"/>
      <c r="G848" s="741"/>
      <c r="H848" s="741"/>
      <c r="I848" s="741"/>
      <c r="J848" s="741"/>
      <c r="K848" s="742"/>
      <c r="L848" s="743"/>
      <c r="M848" s="743"/>
      <c r="N848" s="743"/>
      <c r="O848" s="743"/>
      <c r="P848" s="743"/>
      <c r="Q848" s="743"/>
      <c r="R848" s="743"/>
      <c r="S848" s="743"/>
      <c r="T848" s="743"/>
      <c r="U848" s="743"/>
      <c r="V848" s="757"/>
      <c r="W848" s="740"/>
      <c r="X848" s="326"/>
      <c r="Y848" s="326"/>
    </row>
    <row r="849" spans="1:25" ht="22.5" customHeight="1" thickTop="1" thickBot="1" x14ac:dyDescent="0.3">
      <c r="A849" s="740"/>
      <c r="B849" s="741"/>
      <c r="C849" s="741"/>
      <c r="D849" s="741"/>
      <c r="E849" s="741"/>
      <c r="F849" s="741"/>
      <c r="G849" s="741"/>
      <c r="H849" s="741"/>
      <c r="I849" s="741"/>
      <c r="J849" s="741"/>
      <c r="K849" s="742"/>
      <c r="L849" s="743"/>
      <c r="M849" s="743"/>
      <c r="N849" s="743"/>
      <c r="O849" s="743"/>
      <c r="P849" s="743"/>
      <c r="Q849" s="743"/>
      <c r="R849" s="743"/>
      <c r="S849" s="743"/>
      <c r="T849" s="743"/>
      <c r="U849" s="743"/>
      <c r="V849" s="757"/>
      <c r="W849" s="740"/>
      <c r="X849" s="326"/>
      <c r="Y849" s="326"/>
    </row>
    <row r="850" spans="1:25" s="327" customFormat="1" ht="22.5" customHeight="1" thickTop="1" thickBot="1" x14ac:dyDescent="0.3">
      <c r="A850" s="740"/>
      <c r="B850" s="741"/>
      <c r="C850" s="741"/>
      <c r="D850" s="741"/>
      <c r="E850" s="741"/>
      <c r="F850" s="741"/>
      <c r="G850" s="741"/>
      <c r="H850" s="741"/>
      <c r="I850" s="741"/>
      <c r="J850" s="741"/>
      <c r="K850" s="742"/>
      <c r="L850" s="346"/>
      <c r="M850" s="346"/>
      <c r="N850" s="346"/>
      <c r="O850" s="346"/>
      <c r="P850" s="346"/>
      <c r="Q850" s="346"/>
      <c r="R850" s="346"/>
      <c r="S850" s="346"/>
      <c r="T850" s="346"/>
      <c r="U850" s="346"/>
      <c r="V850" s="347"/>
      <c r="W850" s="348"/>
      <c r="X850" s="326"/>
      <c r="Y850" s="326"/>
    </row>
    <row r="851" spans="1:25" s="327" customFormat="1" ht="22.5" customHeight="1" thickTop="1" thickBot="1" x14ac:dyDescent="0.3">
      <c r="A851" s="740"/>
      <c r="B851" s="741"/>
      <c r="C851" s="741"/>
      <c r="D851" s="741"/>
      <c r="E851" s="741"/>
      <c r="F851" s="741"/>
      <c r="G851" s="741"/>
      <c r="H851" s="741"/>
      <c r="I851" s="741"/>
      <c r="J851" s="741"/>
      <c r="K851" s="742"/>
      <c r="L851" s="346"/>
      <c r="M851" s="346"/>
      <c r="N851" s="346"/>
      <c r="O851" s="346"/>
      <c r="P851" s="346"/>
      <c r="Q851" s="346"/>
      <c r="R851" s="346"/>
      <c r="S851" s="346"/>
      <c r="T851" s="346"/>
      <c r="U851" s="346"/>
      <c r="V851" s="347"/>
      <c r="W851" s="348"/>
      <c r="X851" s="326"/>
      <c r="Y851" s="326"/>
    </row>
    <row r="852" spans="1:25" s="327" customFormat="1" ht="22.5" customHeight="1" thickTop="1" thickBot="1" x14ac:dyDescent="0.3">
      <c r="A852" s="740"/>
      <c r="B852" s="741"/>
      <c r="C852" s="741"/>
      <c r="D852" s="741"/>
      <c r="E852" s="741"/>
      <c r="F852" s="741"/>
      <c r="G852" s="741"/>
      <c r="H852" s="741"/>
      <c r="I852" s="741"/>
      <c r="J852" s="741"/>
      <c r="K852" s="742"/>
      <c r="L852" s="346"/>
      <c r="M852" s="346"/>
      <c r="N852" s="346"/>
      <c r="O852" s="346"/>
      <c r="P852" s="346"/>
      <c r="Q852" s="346"/>
      <c r="R852" s="346"/>
      <c r="S852" s="346"/>
      <c r="T852" s="346"/>
      <c r="U852" s="346"/>
      <c r="V852" s="347"/>
      <c r="W852" s="348"/>
      <c r="X852" s="326"/>
      <c r="Y852" s="326"/>
    </row>
    <row r="853" spans="1:25" s="327" customFormat="1" ht="22.5" customHeight="1" thickTop="1" thickBot="1" x14ac:dyDescent="0.3">
      <c r="A853" s="740"/>
      <c r="B853" s="741"/>
      <c r="C853" s="741"/>
      <c r="D853" s="741"/>
      <c r="E853" s="741"/>
      <c r="F853" s="741"/>
      <c r="G853" s="741"/>
      <c r="H853" s="741"/>
      <c r="I853" s="741"/>
      <c r="J853" s="741"/>
      <c r="K853" s="742"/>
      <c r="L853" s="346"/>
      <c r="M853" s="346"/>
      <c r="N853" s="346"/>
      <c r="O853" s="346"/>
      <c r="P853" s="346"/>
      <c r="Q853" s="346"/>
      <c r="R853" s="346"/>
      <c r="S853" s="346"/>
      <c r="T853" s="346"/>
      <c r="U853" s="346"/>
      <c r="V853" s="347"/>
      <c r="W853" s="348"/>
      <c r="X853" s="326"/>
      <c r="Y853" s="326"/>
    </row>
    <row r="854" spans="1:25" s="327" customFormat="1" ht="22.5" customHeight="1" thickTop="1" thickBot="1" x14ac:dyDescent="0.3">
      <c r="A854" s="740"/>
      <c r="B854" s="741"/>
      <c r="C854" s="741"/>
      <c r="D854" s="741"/>
      <c r="E854" s="741"/>
      <c r="F854" s="741"/>
      <c r="G854" s="741"/>
      <c r="H854" s="741"/>
      <c r="I854" s="741"/>
      <c r="J854" s="741"/>
      <c r="K854" s="742"/>
      <c r="L854" s="346"/>
      <c r="M854" s="346"/>
      <c r="N854" s="346"/>
      <c r="O854" s="346"/>
      <c r="P854" s="346"/>
      <c r="Q854" s="346"/>
      <c r="R854" s="346"/>
      <c r="S854" s="346"/>
      <c r="T854" s="346"/>
      <c r="U854" s="346"/>
      <c r="V854" s="347"/>
      <c r="W854" s="348"/>
      <c r="X854" s="326"/>
      <c r="Y854" s="326"/>
    </row>
    <row r="855" spans="1:25" s="327" customFormat="1" ht="22.5" customHeight="1" thickTop="1" thickBot="1" x14ac:dyDescent="0.3">
      <c r="A855" s="740"/>
      <c r="B855" s="741"/>
      <c r="C855" s="741"/>
      <c r="D855" s="741"/>
      <c r="E855" s="741"/>
      <c r="F855" s="741"/>
      <c r="G855" s="741"/>
      <c r="H855" s="741"/>
      <c r="I855" s="741"/>
      <c r="J855" s="741"/>
      <c r="K855" s="742"/>
      <c r="L855" s="346"/>
      <c r="M855" s="346"/>
      <c r="N855" s="346"/>
      <c r="O855" s="346"/>
      <c r="P855" s="346"/>
      <c r="Q855" s="346"/>
      <c r="R855" s="346"/>
      <c r="S855" s="346"/>
      <c r="T855" s="346"/>
      <c r="U855" s="346"/>
      <c r="V855" s="347"/>
      <c r="W855" s="348"/>
      <c r="X855" s="326"/>
      <c r="Y855" s="326"/>
    </row>
    <row r="856" spans="1:25" s="327" customFormat="1" ht="22.5" customHeight="1" thickTop="1" thickBot="1" x14ac:dyDescent="0.3">
      <c r="A856" s="740"/>
      <c r="B856" s="741"/>
      <c r="C856" s="741"/>
      <c r="D856" s="741"/>
      <c r="E856" s="741"/>
      <c r="F856" s="741"/>
      <c r="G856" s="741"/>
      <c r="H856" s="741"/>
      <c r="I856" s="741"/>
      <c r="J856" s="741"/>
      <c r="K856" s="742"/>
      <c r="L856" s="346"/>
      <c r="M856" s="346"/>
      <c r="N856" s="346"/>
      <c r="O856" s="346"/>
      <c r="P856" s="346"/>
      <c r="Q856" s="346"/>
      <c r="R856" s="346"/>
      <c r="S856" s="346"/>
      <c r="T856" s="346"/>
      <c r="U856" s="346"/>
      <c r="V856" s="347"/>
      <c r="W856" s="348"/>
      <c r="X856" s="326"/>
      <c r="Y856" s="326"/>
    </row>
    <row r="857" spans="1:25" s="327" customFormat="1" ht="22.5" customHeight="1" thickTop="1" thickBot="1" x14ac:dyDescent="0.3">
      <c r="A857" s="740"/>
      <c r="B857" s="741"/>
      <c r="C857" s="741"/>
      <c r="D857" s="741"/>
      <c r="E857" s="741"/>
      <c r="F857" s="741"/>
      <c r="G857" s="741"/>
      <c r="H857" s="741"/>
      <c r="I857" s="741"/>
      <c r="J857" s="741"/>
      <c r="K857" s="742"/>
      <c r="L857" s="346"/>
      <c r="M857" s="346"/>
      <c r="N857" s="346"/>
      <c r="O857" s="346"/>
      <c r="P857" s="346"/>
      <c r="Q857" s="346"/>
      <c r="R857" s="346"/>
      <c r="S857" s="346"/>
      <c r="T857" s="346"/>
      <c r="U857" s="346"/>
      <c r="V857" s="347"/>
      <c r="W857" s="348"/>
      <c r="X857" s="326"/>
      <c r="Y857" s="326"/>
    </row>
    <row r="858" spans="1:25" s="327" customFormat="1" ht="22.5" customHeight="1" thickTop="1" thickBot="1" x14ac:dyDescent="0.3">
      <c r="A858" s="740"/>
      <c r="B858" s="741"/>
      <c r="C858" s="741"/>
      <c r="D858" s="741"/>
      <c r="E858" s="741"/>
      <c r="F858" s="741"/>
      <c r="G858" s="741"/>
      <c r="H858" s="741"/>
      <c r="I858" s="741"/>
      <c r="J858" s="741"/>
      <c r="K858" s="742"/>
      <c r="L858" s="346"/>
      <c r="M858" s="346"/>
      <c r="N858" s="346"/>
      <c r="O858" s="346"/>
      <c r="P858" s="346"/>
      <c r="Q858" s="346"/>
      <c r="R858" s="346"/>
      <c r="S858" s="346"/>
      <c r="T858" s="346"/>
      <c r="U858" s="346"/>
      <c r="V858" s="347"/>
      <c r="W858" s="348"/>
      <c r="X858" s="326"/>
      <c r="Y858" s="326"/>
    </row>
    <row r="859" spans="1:25" s="327" customFormat="1" ht="22.5" customHeight="1" thickTop="1" thickBot="1" x14ac:dyDescent="0.3">
      <c r="A859" s="740"/>
      <c r="B859" s="741"/>
      <c r="C859" s="741"/>
      <c r="D859" s="741"/>
      <c r="E859" s="741"/>
      <c r="F859" s="741"/>
      <c r="G859" s="741"/>
      <c r="H859" s="741"/>
      <c r="I859" s="741"/>
      <c r="J859" s="741"/>
      <c r="K859" s="742"/>
      <c r="L859" s="346"/>
      <c r="M859" s="346"/>
      <c r="N859" s="346"/>
      <c r="O859" s="346"/>
      <c r="P859" s="346"/>
      <c r="Q859" s="346"/>
      <c r="R859" s="346"/>
      <c r="S859" s="346"/>
      <c r="T859" s="346"/>
      <c r="U859" s="346"/>
      <c r="V859" s="347"/>
      <c r="W859" s="348"/>
      <c r="X859" s="326"/>
      <c r="Y859" s="326"/>
    </row>
    <row r="860" spans="1:25" s="327" customFormat="1" ht="22.5" customHeight="1" thickTop="1" thickBot="1" x14ac:dyDescent="0.3">
      <c r="A860" s="740"/>
      <c r="B860" s="741"/>
      <c r="C860" s="741"/>
      <c r="D860" s="741"/>
      <c r="E860" s="741"/>
      <c r="F860" s="741"/>
      <c r="G860" s="741"/>
      <c r="H860" s="741"/>
      <c r="I860" s="741"/>
      <c r="J860" s="741"/>
      <c r="K860" s="742"/>
      <c r="L860" s="346"/>
      <c r="M860" s="346"/>
      <c r="N860" s="346"/>
      <c r="O860" s="346"/>
      <c r="P860" s="346"/>
      <c r="Q860" s="346"/>
      <c r="R860" s="346"/>
      <c r="S860" s="346"/>
      <c r="T860" s="346"/>
      <c r="U860" s="346"/>
      <c r="V860" s="347"/>
      <c r="W860" s="348"/>
      <c r="X860" s="326"/>
      <c r="Y860" s="326"/>
    </row>
    <row r="861" spans="1:25" s="327" customFormat="1" ht="22.5" customHeight="1" thickTop="1" thickBot="1" x14ac:dyDescent="0.3">
      <c r="A861" s="740"/>
      <c r="B861" s="741"/>
      <c r="C861" s="741"/>
      <c r="D861" s="741"/>
      <c r="E861" s="741"/>
      <c r="F861" s="741"/>
      <c r="G861" s="741"/>
      <c r="H861" s="741"/>
      <c r="I861" s="741"/>
      <c r="J861" s="741"/>
      <c r="K861" s="742"/>
      <c r="L861" s="346"/>
      <c r="M861" s="346"/>
      <c r="N861" s="346"/>
      <c r="O861" s="346"/>
      <c r="P861" s="346"/>
      <c r="Q861" s="346"/>
      <c r="R861" s="346"/>
      <c r="S861" s="346"/>
      <c r="T861" s="346"/>
      <c r="U861" s="346"/>
      <c r="V861" s="347"/>
      <c r="W861" s="348"/>
      <c r="X861" s="326"/>
      <c r="Y861" s="326"/>
    </row>
    <row r="862" spans="1:25" ht="22.5" customHeight="1" thickTop="1" thickBot="1" x14ac:dyDescent="0.3">
      <c r="A862" s="740"/>
      <c r="B862" s="741"/>
      <c r="C862" s="741"/>
      <c r="D862" s="741"/>
      <c r="E862" s="741"/>
      <c r="F862" s="741"/>
      <c r="G862" s="741"/>
      <c r="H862" s="741"/>
      <c r="I862" s="741"/>
      <c r="J862" s="741"/>
      <c r="K862" s="742"/>
      <c r="L862" s="743"/>
      <c r="M862" s="743"/>
      <c r="N862" s="743"/>
      <c r="O862" s="743"/>
      <c r="P862" s="743"/>
      <c r="Q862" s="743"/>
      <c r="R862" s="743"/>
      <c r="S862" s="743"/>
      <c r="T862" s="743"/>
      <c r="U862" s="743"/>
      <c r="V862" s="757"/>
      <c r="W862" s="740"/>
      <c r="X862" s="326"/>
      <c r="Y862" s="326"/>
    </row>
    <row r="863" spans="1:25" ht="22.5" customHeight="1" thickTop="1" thickBot="1" x14ac:dyDescent="0.3">
      <c r="A863" s="740"/>
      <c r="B863" s="741"/>
      <c r="C863" s="741"/>
      <c r="D863" s="741"/>
      <c r="E863" s="741"/>
      <c r="F863" s="741"/>
      <c r="G863" s="741"/>
      <c r="H863" s="741"/>
      <c r="I863" s="741"/>
      <c r="J863" s="741"/>
      <c r="K863" s="742"/>
      <c r="L863" s="743"/>
      <c r="M863" s="743"/>
      <c r="N863" s="743"/>
      <c r="O863" s="743"/>
      <c r="P863" s="743"/>
      <c r="Q863" s="743"/>
      <c r="R863" s="743"/>
      <c r="S863" s="743"/>
      <c r="T863" s="743"/>
      <c r="U863" s="743"/>
      <c r="V863" s="757"/>
      <c r="W863" s="740"/>
      <c r="X863" s="326"/>
      <c r="Y863" s="326"/>
    </row>
    <row r="864" spans="1:25" ht="22.5" customHeight="1" thickTop="1" thickBot="1" x14ac:dyDescent="0.3">
      <c r="A864" s="740"/>
      <c r="B864" s="741"/>
      <c r="C864" s="741"/>
      <c r="D864" s="741"/>
      <c r="E864" s="741"/>
      <c r="F864" s="741"/>
      <c r="G864" s="741"/>
      <c r="H864" s="741"/>
      <c r="I864" s="741"/>
      <c r="J864" s="741"/>
      <c r="K864" s="742"/>
      <c r="L864" s="743"/>
      <c r="M864" s="743"/>
      <c r="N864" s="743"/>
      <c r="O864" s="743"/>
      <c r="P864" s="743"/>
      <c r="Q864" s="743"/>
      <c r="R864" s="743"/>
      <c r="S864" s="743"/>
      <c r="T864" s="743"/>
      <c r="U864" s="743"/>
      <c r="V864" s="757"/>
      <c r="W864" s="740"/>
      <c r="X864" s="326"/>
      <c r="Y864" s="326"/>
    </row>
    <row r="865" spans="1:25" ht="22.5" customHeight="1" thickTop="1" thickBot="1" x14ac:dyDescent="0.3">
      <c r="A865" s="740"/>
      <c r="B865" s="741"/>
      <c r="C865" s="741"/>
      <c r="D865" s="741"/>
      <c r="E865" s="741"/>
      <c r="F865" s="741"/>
      <c r="G865" s="741"/>
      <c r="H865" s="741"/>
      <c r="I865" s="741"/>
      <c r="J865" s="741"/>
      <c r="K865" s="742"/>
      <c r="L865" s="743"/>
      <c r="M865" s="743"/>
      <c r="N865" s="743"/>
      <c r="O865" s="743"/>
      <c r="P865" s="743"/>
      <c r="Q865" s="743"/>
      <c r="R865" s="743"/>
      <c r="S865" s="743"/>
      <c r="T865" s="743"/>
      <c r="U865" s="743"/>
      <c r="V865" s="757"/>
      <c r="W865" s="740"/>
      <c r="X865" s="326"/>
      <c r="Y865" s="326"/>
    </row>
    <row r="866" spans="1:25" ht="22.5" customHeight="1" thickTop="1" thickBot="1" x14ac:dyDescent="0.3">
      <c r="A866" s="740"/>
      <c r="B866" s="741"/>
      <c r="C866" s="741"/>
      <c r="D866" s="741"/>
      <c r="E866" s="741"/>
      <c r="F866" s="741"/>
      <c r="G866" s="741"/>
      <c r="H866" s="741"/>
      <c r="I866" s="741"/>
      <c r="J866" s="741"/>
      <c r="K866" s="742"/>
      <c r="L866" s="743"/>
      <c r="M866" s="743"/>
      <c r="N866" s="743"/>
      <c r="O866" s="743"/>
      <c r="P866" s="743"/>
      <c r="Q866" s="743"/>
      <c r="R866" s="743"/>
      <c r="S866" s="743"/>
      <c r="T866" s="743"/>
      <c r="U866" s="743"/>
      <c r="V866" s="757"/>
      <c r="W866" s="740"/>
      <c r="X866" s="326"/>
      <c r="Y866" s="326"/>
    </row>
    <row r="867" spans="1:25" ht="22.5" customHeight="1" thickTop="1" thickBot="1" x14ac:dyDescent="0.3">
      <c r="A867" s="740"/>
      <c r="B867" s="741"/>
      <c r="C867" s="741"/>
      <c r="D867" s="741"/>
      <c r="E867" s="741"/>
      <c r="F867" s="741"/>
      <c r="G867" s="741"/>
      <c r="H867" s="741"/>
      <c r="I867" s="741"/>
      <c r="J867" s="741"/>
      <c r="K867" s="742"/>
      <c r="L867" s="743"/>
      <c r="M867" s="743"/>
      <c r="N867" s="743"/>
      <c r="O867" s="743"/>
      <c r="P867" s="743"/>
      <c r="Q867" s="743"/>
      <c r="R867" s="743"/>
      <c r="S867" s="743"/>
      <c r="T867" s="743"/>
      <c r="U867" s="743"/>
      <c r="V867" s="757"/>
      <c r="W867" s="740"/>
      <c r="X867" s="326"/>
      <c r="Y867" s="326"/>
    </row>
    <row r="868" spans="1:25" ht="22.5" customHeight="1" thickTop="1" thickBot="1" x14ac:dyDescent="0.3">
      <c r="A868" s="740"/>
      <c r="B868" s="741"/>
      <c r="C868" s="741"/>
      <c r="D868" s="741"/>
      <c r="E868" s="741"/>
      <c r="F868" s="741"/>
      <c r="G868" s="741"/>
      <c r="H868" s="741"/>
      <c r="I868" s="741"/>
      <c r="J868" s="741"/>
      <c r="K868" s="742"/>
      <c r="L868" s="743"/>
      <c r="M868" s="743"/>
      <c r="N868" s="743"/>
      <c r="O868" s="743"/>
      <c r="P868" s="743"/>
      <c r="Q868" s="743"/>
      <c r="R868" s="743"/>
      <c r="S868" s="743"/>
      <c r="T868" s="743"/>
      <c r="U868" s="743"/>
      <c r="V868" s="757"/>
      <c r="W868" s="740"/>
      <c r="X868" s="326"/>
      <c r="Y868" s="326"/>
    </row>
    <row r="869" spans="1:25" ht="22.5" customHeight="1" thickTop="1" thickBot="1" x14ac:dyDescent="0.3">
      <c r="A869" s="740"/>
      <c r="B869" s="741"/>
      <c r="C869" s="741"/>
      <c r="D869" s="741"/>
      <c r="E869" s="741"/>
      <c r="F869" s="741"/>
      <c r="G869" s="741"/>
      <c r="H869" s="741"/>
      <c r="I869" s="741"/>
      <c r="J869" s="741"/>
      <c r="K869" s="742"/>
      <c r="L869" s="743"/>
      <c r="M869" s="743"/>
      <c r="N869" s="743"/>
      <c r="O869" s="743"/>
      <c r="P869" s="743"/>
      <c r="Q869" s="743"/>
      <c r="R869" s="743"/>
      <c r="S869" s="743"/>
      <c r="T869" s="743"/>
      <c r="U869" s="743"/>
      <c r="V869" s="757"/>
      <c r="W869" s="740"/>
      <c r="X869" s="326"/>
      <c r="Y869" s="326"/>
    </row>
    <row r="870" spans="1:25" ht="22.5" customHeight="1" thickTop="1" thickBot="1" x14ac:dyDescent="0.3">
      <c r="A870" s="740"/>
      <c r="B870" s="741"/>
      <c r="C870" s="741"/>
      <c r="D870" s="741"/>
      <c r="E870" s="741"/>
      <c r="F870" s="741"/>
      <c r="G870" s="741"/>
      <c r="H870" s="741"/>
      <c r="I870" s="741"/>
      <c r="J870" s="741"/>
      <c r="K870" s="742"/>
      <c r="L870" s="743"/>
      <c r="M870" s="743"/>
      <c r="N870" s="743"/>
      <c r="O870" s="743"/>
      <c r="P870" s="743"/>
      <c r="Q870" s="743"/>
      <c r="R870" s="743"/>
      <c r="S870" s="743"/>
      <c r="T870" s="743"/>
      <c r="U870" s="743"/>
      <c r="V870" s="757"/>
      <c r="W870" s="740"/>
      <c r="X870" s="326"/>
      <c r="Y870" s="326"/>
    </row>
    <row r="871" spans="1:25" ht="22.5" customHeight="1" thickTop="1" thickBot="1" x14ac:dyDescent="0.3">
      <c r="A871" s="740"/>
      <c r="B871" s="741"/>
      <c r="C871" s="741"/>
      <c r="D871" s="741"/>
      <c r="E871" s="741"/>
      <c r="F871" s="741"/>
      <c r="G871" s="741"/>
      <c r="H871" s="741"/>
      <c r="I871" s="741"/>
      <c r="J871" s="741"/>
      <c r="K871" s="742"/>
      <c r="L871" s="743"/>
      <c r="M871" s="743"/>
      <c r="N871" s="743"/>
      <c r="O871" s="743"/>
      <c r="P871" s="743"/>
      <c r="Q871" s="743"/>
      <c r="R871" s="743"/>
      <c r="S871" s="743"/>
      <c r="T871" s="743"/>
      <c r="U871" s="743"/>
      <c r="V871" s="757"/>
      <c r="W871" s="740"/>
      <c r="X871" s="326"/>
      <c r="Y871" s="326"/>
    </row>
    <row r="872" spans="1:25" ht="22.5" customHeight="1" thickTop="1" thickBot="1" x14ac:dyDescent="0.3">
      <c r="A872" s="740"/>
      <c r="B872" s="741"/>
      <c r="C872" s="741"/>
      <c r="D872" s="741"/>
      <c r="E872" s="741"/>
      <c r="F872" s="741"/>
      <c r="G872" s="741"/>
      <c r="H872" s="741"/>
      <c r="I872" s="741"/>
      <c r="J872" s="741"/>
      <c r="K872" s="742"/>
      <c r="L872" s="743"/>
      <c r="M872" s="743"/>
      <c r="N872" s="743"/>
      <c r="O872" s="743"/>
      <c r="P872" s="743"/>
      <c r="Q872" s="743"/>
      <c r="R872" s="743"/>
      <c r="S872" s="743"/>
      <c r="T872" s="743"/>
      <c r="U872" s="743"/>
      <c r="V872" s="757"/>
      <c r="W872" s="740"/>
      <c r="X872" s="326"/>
      <c r="Y872" s="326"/>
    </row>
    <row r="873" spans="1:25" ht="22.5" customHeight="1" thickTop="1" thickBot="1" x14ac:dyDescent="0.3">
      <c r="A873" s="740"/>
      <c r="B873" s="741"/>
      <c r="C873" s="741"/>
      <c r="D873" s="741"/>
      <c r="E873" s="741"/>
      <c r="F873" s="741"/>
      <c r="G873" s="741"/>
      <c r="H873" s="741"/>
      <c r="I873" s="741"/>
      <c r="J873" s="741"/>
      <c r="K873" s="742"/>
      <c r="L873" s="743"/>
      <c r="M873" s="743"/>
      <c r="N873" s="743"/>
      <c r="O873" s="743"/>
      <c r="P873" s="743"/>
      <c r="Q873" s="743"/>
      <c r="R873" s="743"/>
      <c r="S873" s="743"/>
      <c r="T873" s="743"/>
      <c r="U873" s="743"/>
      <c r="V873" s="757"/>
      <c r="W873" s="740"/>
      <c r="X873" s="326"/>
      <c r="Y873" s="326"/>
    </row>
    <row r="874" spans="1:25" ht="22.5" customHeight="1" thickTop="1" thickBot="1" x14ac:dyDescent="0.3">
      <c r="A874" s="740"/>
      <c r="B874" s="741"/>
      <c r="C874" s="741"/>
      <c r="D874" s="741"/>
      <c r="E874" s="741"/>
      <c r="F874" s="741"/>
      <c r="G874" s="741"/>
      <c r="H874" s="741"/>
      <c r="I874" s="741"/>
      <c r="J874" s="741"/>
      <c r="K874" s="742"/>
      <c r="L874" s="743"/>
      <c r="M874" s="743"/>
      <c r="N874" s="743"/>
      <c r="O874" s="743"/>
      <c r="P874" s="743"/>
      <c r="Q874" s="743"/>
      <c r="R874" s="743"/>
      <c r="S874" s="743"/>
      <c r="T874" s="743"/>
      <c r="U874" s="743"/>
      <c r="V874" s="757"/>
      <c r="W874" s="740"/>
      <c r="X874" s="326"/>
      <c r="Y874" s="326"/>
    </row>
    <row r="875" spans="1:25" ht="22.5" customHeight="1" thickTop="1" thickBot="1" x14ac:dyDescent="0.3">
      <c r="A875" s="740"/>
      <c r="B875" s="741"/>
      <c r="C875" s="741"/>
      <c r="D875" s="741"/>
      <c r="E875" s="741"/>
      <c r="F875" s="741"/>
      <c r="G875" s="741"/>
      <c r="H875" s="741"/>
      <c r="I875" s="741"/>
      <c r="J875" s="741"/>
      <c r="K875" s="742"/>
      <c r="L875" s="743"/>
      <c r="M875" s="743"/>
      <c r="N875" s="743"/>
      <c r="O875" s="743"/>
      <c r="P875" s="743"/>
      <c r="Q875" s="743"/>
      <c r="R875" s="743"/>
      <c r="S875" s="743"/>
      <c r="T875" s="743"/>
      <c r="U875" s="743"/>
      <c r="V875" s="757"/>
      <c r="W875" s="740"/>
      <c r="X875" s="326"/>
      <c r="Y875" s="326"/>
    </row>
    <row r="876" spans="1:25" ht="22.5" customHeight="1" thickTop="1" thickBot="1" x14ac:dyDescent="0.3">
      <c r="A876" s="740"/>
      <c r="B876" s="741"/>
      <c r="C876" s="741"/>
      <c r="D876" s="741"/>
      <c r="E876" s="741"/>
      <c r="F876" s="741"/>
      <c r="G876" s="741"/>
      <c r="H876" s="741"/>
      <c r="I876" s="741"/>
      <c r="J876" s="741"/>
      <c r="K876" s="742"/>
      <c r="L876" s="743"/>
      <c r="M876" s="743"/>
      <c r="N876" s="743"/>
      <c r="O876" s="743"/>
      <c r="P876" s="743"/>
      <c r="Q876" s="743"/>
      <c r="R876" s="743"/>
      <c r="S876" s="743"/>
      <c r="T876" s="743"/>
      <c r="U876" s="743"/>
      <c r="V876" s="757"/>
      <c r="W876" s="740"/>
      <c r="X876" s="326"/>
      <c r="Y876" s="326"/>
    </row>
    <row r="877" spans="1:25" ht="22.5" customHeight="1" thickTop="1" thickBot="1" x14ac:dyDescent="0.3">
      <c r="A877" s="740"/>
      <c r="B877" s="741"/>
      <c r="C877" s="741"/>
      <c r="D877" s="741"/>
      <c r="E877" s="741"/>
      <c r="F877" s="741"/>
      <c r="G877" s="741"/>
      <c r="H877" s="741"/>
      <c r="I877" s="741"/>
      <c r="J877" s="741"/>
      <c r="K877" s="742"/>
      <c r="L877" s="743"/>
      <c r="M877" s="743"/>
      <c r="N877" s="743"/>
      <c r="O877" s="743"/>
      <c r="P877" s="743"/>
      <c r="Q877" s="743"/>
      <c r="R877" s="743"/>
      <c r="S877" s="743"/>
      <c r="T877" s="743"/>
      <c r="U877" s="743"/>
      <c r="V877" s="757"/>
      <c r="W877" s="740"/>
      <c r="X877" s="326"/>
      <c r="Y877" s="326"/>
    </row>
    <row r="878" spans="1:25" ht="22.5" customHeight="1" thickTop="1" thickBot="1" x14ac:dyDescent="0.3">
      <c r="A878" s="740"/>
      <c r="B878" s="741"/>
      <c r="C878" s="741"/>
      <c r="D878" s="741"/>
      <c r="E878" s="741"/>
      <c r="F878" s="741"/>
      <c r="G878" s="741"/>
      <c r="H878" s="741"/>
      <c r="I878" s="741"/>
      <c r="J878" s="741"/>
      <c r="K878" s="742"/>
      <c r="L878" s="743"/>
      <c r="M878" s="743"/>
      <c r="N878" s="743"/>
      <c r="O878" s="743"/>
      <c r="P878" s="743"/>
      <c r="Q878" s="743"/>
      <c r="R878" s="743"/>
      <c r="S878" s="743"/>
      <c r="T878" s="743"/>
      <c r="U878" s="743"/>
      <c r="V878" s="757"/>
      <c r="W878" s="740"/>
      <c r="X878" s="326"/>
      <c r="Y878" s="326"/>
    </row>
    <row r="879" spans="1:25" ht="22.5" customHeight="1" thickTop="1" thickBot="1" x14ac:dyDescent="0.3">
      <c r="A879" s="740"/>
      <c r="B879" s="741"/>
      <c r="C879" s="741"/>
      <c r="D879" s="741"/>
      <c r="E879" s="741"/>
      <c r="F879" s="741"/>
      <c r="G879" s="741"/>
      <c r="H879" s="741"/>
      <c r="I879" s="741"/>
      <c r="J879" s="741"/>
      <c r="K879" s="742"/>
      <c r="L879" s="743"/>
      <c r="M879" s="743"/>
      <c r="N879" s="743"/>
      <c r="O879" s="743"/>
      <c r="P879" s="743"/>
      <c r="Q879" s="743"/>
      <c r="R879" s="743"/>
      <c r="S879" s="743"/>
      <c r="T879" s="743"/>
      <c r="U879" s="743"/>
      <c r="V879" s="757"/>
      <c r="W879" s="740"/>
      <c r="X879" s="326"/>
      <c r="Y879" s="326"/>
    </row>
    <row r="880" spans="1:25" ht="22.5" customHeight="1" thickTop="1" thickBot="1" x14ac:dyDescent="0.3">
      <c r="A880" s="740"/>
      <c r="B880" s="741"/>
      <c r="C880" s="741"/>
      <c r="D880" s="741"/>
      <c r="E880" s="741"/>
      <c r="F880" s="741"/>
      <c r="G880" s="741"/>
      <c r="H880" s="741"/>
      <c r="I880" s="741"/>
      <c r="J880" s="741"/>
      <c r="K880" s="742"/>
      <c r="L880" s="743"/>
      <c r="M880" s="743"/>
      <c r="N880" s="743"/>
      <c r="O880" s="743"/>
      <c r="P880" s="743"/>
      <c r="Q880" s="743"/>
      <c r="R880" s="743"/>
      <c r="S880" s="743"/>
      <c r="T880" s="743"/>
      <c r="U880" s="743"/>
      <c r="V880" s="757"/>
      <c r="W880" s="740"/>
      <c r="X880" s="326"/>
      <c r="Y880" s="326"/>
    </row>
    <row r="881" spans="1:25" ht="22.5" customHeight="1" thickTop="1" thickBot="1" x14ac:dyDescent="0.3">
      <c r="A881" s="740"/>
      <c r="B881" s="741"/>
      <c r="C881" s="741"/>
      <c r="D881" s="741"/>
      <c r="E881" s="741"/>
      <c r="F881" s="741"/>
      <c r="G881" s="741"/>
      <c r="H881" s="741"/>
      <c r="I881" s="741"/>
      <c r="J881" s="741"/>
      <c r="K881" s="742"/>
      <c r="L881" s="743"/>
      <c r="M881" s="743"/>
      <c r="N881" s="743"/>
      <c r="O881" s="743"/>
      <c r="P881" s="743"/>
      <c r="Q881" s="743"/>
      <c r="R881" s="743"/>
      <c r="S881" s="743"/>
      <c r="T881" s="743"/>
      <c r="U881" s="743"/>
      <c r="V881" s="757"/>
      <c r="W881" s="740"/>
      <c r="X881" s="326"/>
      <c r="Y881" s="326"/>
    </row>
    <row r="882" spans="1:25" ht="22.5" customHeight="1" thickTop="1" thickBot="1" x14ac:dyDescent="0.3">
      <c r="A882" s="740"/>
      <c r="B882" s="741"/>
      <c r="C882" s="741"/>
      <c r="D882" s="741"/>
      <c r="E882" s="741"/>
      <c r="F882" s="741"/>
      <c r="G882" s="741"/>
      <c r="H882" s="741"/>
      <c r="I882" s="741"/>
      <c r="J882" s="741"/>
      <c r="K882" s="742"/>
      <c r="L882" s="743"/>
      <c r="M882" s="743"/>
      <c r="N882" s="743"/>
      <c r="O882" s="743"/>
      <c r="P882" s="743"/>
      <c r="Q882" s="743"/>
      <c r="R882" s="743"/>
      <c r="S882" s="743"/>
      <c r="T882" s="743"/>
      <c r="U882" s="743"/>
      <c r="V882" s="757"/>
      <c r="W882" s="740"/>
      <c r="X882" s="326"/>
      <c r="Y882" s="326"/>
    </row>
    <row r="883" spans="1:25" ht="22.5" customHeight="1" thickTop="1" thickBot="1" x14ac:dyDescent="0.3">
      <c r="A883" s="740"/>
      <c r="B883" s="741"/>
      <c r="C883" s="741"/>
      <c r="D883" s="741"/>
      <c r="E883" s="741"/>
      <c r="F883" s="741"/>
      <c r="G883" s="741"/>
      <c r="H883" s="741"/>
      <c r="I883" s="741"/>
      <c r="J883" s="741"/>
      <c r="K883" s="742"/>
      <c r="L883" s="743"/>
      <c r="M883" s="743"/>
      <c r="N883" s="743"/>
      <c r="O883" s="743"/>
      <c r="P883" s="743"/>
      <c r="Q883" s="743"/>
      <c r="R883" s="743"/>
      <c r="S883" s="743"/>
      <c r="T883" s="743"/>
      <c r="U883" s="743"/>
      <c r="V883" s="757"/>
      <c r="W883" s="740"/>
      <c r="X883" s="326"/>
      <c r="Y883" s="326"/>
    </row>
    <row r="884" spans="1:25" ht="22.5" customHeight="1" thickTop="1" thickBot="1" x14ac:dyDescent="0.3">
      <c r="A884" s="740"/>
      <c r="B884" s="741"/>
      <c r="C884" s="741"/>
      <c r="D884" s="741"/>
      <c r="E884" s="741"/>
      <c r="F884" s="741"/>
      <c r="G884" s="741"/>
      <c r="H884" s="741"/>
      <c r="I884" s="741"/>
      <c r="J884" s="741"/>
      <c r="K884" s="742"/>
      <c r="L884" s="743"/>
      <c r="M884" s="743"/>
      <c r="N884" s="743"/>
      <c r="O884" s="743"/>
      <c r="P884" s="743"/>
      <c r="Q884" s="743"/>
      <c r="R884" s="743"/>
      <c r="S884" s="743"/>
      <c r="T884" s="743"/>
      <c r="U884" s="743"/>
      <c r="V884" s="757"/>
      <c r="W884" s="740"/>
      <c r="X884" s="326"/>
      <c r="Y884" s="326"/>
    </row>
    <row r="885" spans="1:25" ht="22.5" customHeight="1" thickTop="1" thickBot="1" x14ac:dyDescent="0.3">
      <c r="A885" s="740"/>
      <c r="B885" s="741"/>
      <c r="C885" s="741"/>
      <c r="D885" s="741"/>
      <c r="E885" s="741"/>
      <c r="F885" s="741"/>
      <c r="G885" s="741"/>
      <c r="H885" s="741"/>
      <c r="I885" s="741"/>
      <c r="J885" s="741"/>
      <c r="K885" s="742"/>
      <c r="L885" s="743"/>
      <c r="M885" s="743"/>
      <c r="N885" s="743"/>
      <c r="O885" s="743"/>
      <c r="P885" s="743"/>
      <c r="Q885" s="743"/>
      <c r="R885" s="743"/>
      <c r="S885" s="743"/>
      <c r="T885" s="743"/>
      <c r="U885" s="743"/>
      <c r="V885" s="757"/>
      <c r="W885" s="740"/>
      <c r="X885" s="326"/>
      <c r="Y885" s="326"/>
    </row>
    <row r="886" spans="1:25" ht="22.5" customHeight="1" thickTop="1" thickBot="1" x14ac:dyDescent="0.3">
      <c r="A886" s="740"/>
      <c r="B886" s="741"/>
      <c r="C886" s="741"/>
      <c r="D886" s="741"/>
      <c r="E886" s="741"/>
      <c r="F886" s="741"/>
      <c r="G886" s="741"/>
      <c r="H886" s="741"/>
      <c r="I886" s="741"/>
      <c r="J886" s="741"/>
      <c r="K886" s="742"/>
      <c r="L886" s="743"/>
      <c r="M886" s="743"/>
      <c r="N886" s="743"/>
      <c r="O886" s="743"/>
      <c r="P886" s="743"/>
      <c r="Q886" s="743"/>
      <c r="R886" s="743"/>
      <c r="S886" s="743"/>
      <c r="T886" s="743"/>
      <c r="U886" s="743"/>
      <c r="V886" s="757"/>
      <c r="W886" s="740"/>
      <c r="X886" s="326"/>
      <c r="Y886" s="326"/>
    </row>
    <row r="887" spans="1:25" ht="22.5" customHeight="1" thickTop="1" thickBot="1" x14ac:dyDescent="0.3">
      <c r="A887" s="740"/>
      <c r="B887" s="741"/>
      <c r="C887" s="741"/>
      <c r="D887" s="741"/>
      <c r="E887" s="741"/>
      <c r="F887" s="741"/>
      <c r="G887" s="741"/>
      <c r="H887" s="741"/>
      <c r="I887" s="741"/>
      <c r="J887" s="741"/>
      <c r="K887" s="742"/>
      <c r="L887" s="743"/>
      <c r="M887" s="743"/>
      <c r="N887" s="743"/>
      <c r="O887" s="743"/>
      <c r="P887" s="743"/>
      <c r="Q887" s="743"/>
      <c r="R887" s="743"/>
      <c r="S887" s="743"/>
      <c r="T887" s="743"/>
      <c r="U887" s="743"/>
      <c r="V887" s="757"/>
      <c r="W887" s="740"/>
      <c r="X887" s="326"/>
      <c r="Y887" s="326"/>
    </row>
    <row r="888" spans="1:25" ht="22.5" customHeight="1" thickTop="1" thickBot="1" x14ac:dyDescent="0.3">
      <c r="A888" s="740"/>
      <c r="B888" s="741"/>
      <c r="C888" s="741"/>
      <c r="D888" s="741"/>
      <c r="E888" s="741"/>
      <c r="F888" s="741"/>
      <c r="G888" s="741"/>
      <c r="H888" s="741"/>
      <c r="I888" s="741"/>
      <c r="J888" s="741"/>
      <c r="K888" s="742"/>
      <c r="L888" s="743"/>
      <c r="M888" s="743"/>
      <c r="N888" s="743"/>
      <c r="O888" s="743"/>
      <c r="P888" s="743"/>
      <c r="Q888" s="743"/>
      <c r="R888" s="743"/>
      <c r="S888" s="743"/>
      <c r="T888" s="743"/>
      <c r="U888" s="743"/>
      <c r="V888" s="757"/>
      <c r="W888" s="740"/>
      <c r="X888" s="326"/>
      <c r="Y888" s="326"/>
    </row>
    <row r="889" spans="1:25" ht="22.5" customHeight="1" thickTop="1" thickBot="1" x14ac:dyDescent="0.3">
      <c r="A889" s="740"/>
      <c r="B889" s="741"/>
      <c r="C889" s="741"/>
      <c r="D889" s="741"/>
      <c r="E889" s="741"/>
      <c r="F889" s="741"/>
      <c r="G889" s="741"/>
      <c r="H889" s="741"/>
      <c r="I889" s="741"/>
      <c r="J889" s="741"/>
      <c r="K889" s="742"/>
      <c r="L889" s="743"/>
      <c r="M889" s="743"/>
      <c r="N889" s="743"/>
      <c r="O889" s="743"/>
      <c r="P889" s="743"/>
      <c r="Q889" s="743"/>
      <c r="R889" s="743"/>
      <c r="S889" s="743"/>
      <c r="T889" s="743"/>
      <c r="U889" s="743"/>
      <c r="V889" s="757"/>
      <c r="W889" s="740"/>
      <c r="X889" s="326"/>
      <c r="Y889" s="326"/>
    </row>
    <row r="890" spans="1:25" ht="22.5" customHeight="1" thickTop="1" thickBot="1" x14ac:dyDescent="0.3">
      <c r="A890" s="740"/>
      <c r="B890" s="741"/>
      <c r="C890" s="741"/>
      <c r="D890" s="741"/>
      <c r="E890" s="741"/>
      <c r="F890" s="741"/>
      <c r="G890" s="741"/>
      <c r="H890" s="741"/>
      <c r="I890" s="741"/>
      <c r="J890" s="741"/>
      <c r="K890" s="742"/>
      <c r="L890" s="743"/>
      <c r="M890" s="743"/>
      <c r="N890" s="743"/>
      <c r="O890" s="743"/>
      <c r="P890" s="743"/>
      <c r="Q890" s="743"/>
      <c r="R890" s="743"/>
      <c r="S890" s="743"/>
      <c r="T890" s="743"/>
      <c r="U890" s="743"/>
      <c r="V890" s="757"/>
      <c r="W890" s="740"/>
      <c r="X890" s="326"/>
      <c r="Y890" s="326"/>
    </row>
    <row r="891" spans="1:25" ht="22.5" customHeight="1" thickTop="1" thickBot="1" x14ac:dyDescent="0.3">
      <c r="A891" s="740"/>
      <c r="B891" s="741"/>
      <c r="C891" s="741"/>
      <c r="D891" s="741"/>
      <c r="E891" s="741"/>
      <c r="F891" s="741"/>
      <c r="G891" s="741"/>
      <c r="H891" s="741"/>
      <c r="I891" s="741"/>
      <c r="J891" s="741"/>
      <c r="K891" s="742"/>
      <c r="L891" s="743"/>
      <c r="M891" s="743"/>
      <c r="N891" s="743"/>
      <c r="O891" s="743"/>
      <c r="P891" s="743"/>
      <c r="Q891" s="743"/>
      <c r="R891" s="743"/>
      <c r="S891" s="743"/>
      <c r="T891" s="743"/>
      <c r="U891" s="743"/>
      <c r="V891" s="757"/>
      <c r="W891" s="740"/>
      <c r="X891" s="326"/>
      <c r="Y891" s="326"/>
    </row>
    <row r="892" spans="1:25" ht="22.5" customHeight="1" thickTop="1" thickBot="1" x14ac:dyDescent="0.3">
      <c r="A892" s="740"/>
      <c r="B892" s="741"/>
      <c r="C892" s="741"/>
      <c r="D892" s="741"/>
      <c r="E892" s="741"/>
      <c r="F892" s="741"/>
      <c r="G892" s="741"/>
      <c r="H892" s="741"/>
      <c r="I892" s="741"/>
      <c r="J892" s="741"/>
      <c r="K892" s="742"/>
      <c r="L892" s="743"/>
      <c r="M892" s="743"/>
      <c r="N892" s="743"/>
      <c r="O892" s="743"/>
      <c r="P892" s="743"/>
      <c r="Q892" s="743"/>
      <c r="R892" s="743"/>
      <c r="S892" s="743"/>
      <c r="T892" s="743"/>
      <c r="U892" s="743"/>
      <c r="V892" s="757"/>
      <c r="W892" s="740"/>
      <c r="X892" s="326"/>
      <c r="Y892" s="326"/>
    </row>
    <row r="893" spans="1:25" ht="22.5" customHeight="1" thickTop="1" thickBot="1" x14ac:dyDescent="0.3">
      <c r="A893" s="740"/>
      <c r="B893" s="741"/>
      <c r="C893" s="741"/>
      <c r="D893" s="741"/>
      <c r="E893" s="741"/>
      <c r="F893" s="741"/>
      <c r="G893" s="741"/>
      <c r="H893" s="741"/>
      <c r="I893" s="741"/>
      <c r="J893" s="741"/>
      <c r="K893" s="742"/>
      <c r="L893" s="743"/>
      <c r="M893" s="743"/>
      <c r="N893" s="743"/>
      <c r="O893" s="743"/>
      <c r="P893" s="743"/>
      <c r="Q893" s="743"/>
      <c r="R893" s="743"/>
      <c r="S893" s="743"/>
      <c r="T893" s="743"/>
      <c r="U893" s="743"/>
      <c r="V893" s="757"/>
      <c r="W893" s="740"/>
      <c r="X893" s="326"/>
      <c r="Y893" s="326"/>
    </row>
    <row r="894" spans="1:25" ht="22.5" customHeight="1" thickTop="1" thickBot="1" x14ac:dyDescent="0.3">
      <c r="A894" s="740"/>
      <c r="B894" s="741"/>
      <c r="C894" s="741"/>
      <c r="D894" s="741"/>
      <c r="E894" s="741"/>
      <c r="F894" s="741"/>
      <c r="G894" s="741"/>
      <c r="H894" s="741"/>
      <c r="I894" s="741"/>
      <c r="J894" s="741"/>
      <c r="K894" s="742"/>
      <c r="L894" s="743"/>
      <c r="M894" s="743"/>
      <c r="N894" s="743"/>
      <c r="O894" s="743"/>
      <c r="P894" s="743"/>
      <c r="Q894" s="743"/>
      <c r="R894" s="743"/>
      <c r="S894" s="743"/>
      <c r="T894" s="743"/>
      <c r="U894" s="743"/>
      <c r="V894" s="757"/>
      <c r="W894" s="740"/>
      <c r="X894" s="326"/>
      <c r="Y894" s="326"/>
    </row>
    <row r="895" spans="1:25" ht="22.5" customHeight="1" thickTop="1" thickBot="1" x14ac:dyDescent="0.3">
      <c r="A895" s="740"/>
      <c r="B895" s="741"/>
      <c r="C895" s="741"/>
      <c r="D895" s="741"/>
      <c r="E895" s="741"/>
      <c r="F895" s="741"/>
      <c r="G895" s="741"/>
      <c r="H895" s="741"/>
      <c r="I895" s="741"/>
      <c r="J895" s="741"/>
      <c r="K895" s="742"/>
      <c r="L895" s="743"/>
      <c r="M895" s="743"/>
      <c r="N895" s="743"/>
      <c r="O895" s="743"/>
      <c r="P895" s="743"/>
      <c r="Q895" s="743"/>
      <c r="R895" s="743"/>
      <c r="S895" s="743"/>
      <c r="T895" s="743"/>
      <c r="U895" s="743"/>
      <c r="V895" s="757"/>
      <c r="W895" s="740"/>
      <c r="X895" s="326"/>
      <c r="Y895" s="326"/>
    </row>
    <row r="896" spans="1:25" ht="22.5" customHeight="1" thickTop="1" thickBot="1" x14ac:dyDescent="0.3">
      <c r="A896" s="740"/>
      <c r="B896" s="741"/>
      <c r="C896" s="741"/>
      <c r="D896" s="741"/>
      <c r="E896" s="741"/>
      <c r="F896" s="741"/>
      <c r="G896" s="741"/>
      <c r="H896" s="741"/>
      <c r="I896" s="741"/>
      <c r="J896" s="741"/>
      <c r="K896" s="742"/>
      <c r="L896" s="743"/>
      <c r="M896" s="743"/>
      <c r="N896" s="743"/>
      <c r="O896" s="743"/>
      <c r="P896" s="743"/>
      <c r="Q896" s="743"/>
      <c r="R896" s="743"/>
      <c r="S896" s="743"/>
      <c r="T896" s="743"/>
      <c r="U896" s="743"/>
      <c r="V896" s="757"/>
      <c r="W896" s="740"/>
      <c r="X896" s="326"/>
      <c r="Y896" s="326"/>
    </row>
    <row r="897" spans="1:25" ht="22.5" customHeight="1" thickTop="1" thickBot="1" x14ac:dyDescent="0.3">
      <c r="A897" s="740"/>
      <c r="B897" s="741"/>
      <c r="C897" s="741"/>
      <c r="D897" s="741"/>
      <c r="E897" s="741"/>
      <c r="F897" s="741"/>
      <c r="G897" s="741"/>
      <c r="H897" s="741"/>
      <c r="I897" s="741"/>
      <c r="J897" s="741"/>
      <c r="K897" s="742"/>
      <c r="L897" s="743"/>
      <c r="M897" s="743"/>
      <c r="N897" s="743"/>
      <c r="O897" s="743"/>
      <c r="P897" s="743"/>
      <c r="Q897" s="743"/>
      <c r="R897" s="743"/>
      <c r="S897" s="743"/>
      <c r="T897" s="743"/>
      <c r="U897" s="743"/>
      <c r="V897" s="757"/>
      <c r="W897" s="740"/>
      <c r="X897" s="326"/>
      <c r="Y897" s="326"/>
    </row>
    <row r="898" spans="1:25" s="327" customFormat="1" ht="22.5" customHeight="1" thickTop="1" thickBot="1" x14ac:dyDescent="0.3">
      <c r="A898" s="740"/>
      <c r="B898" s="741"/>
      <c r="C898" s="741"/>
      <c r="D898" s="741"/>
      <c r="E898" s="741"/>
      <c r="F898" s="741"/>
      <c r="G898" s="741"/>
      <c r="H898" s="333"/>
      <c r="I898" s="333"/>
      <c r="J898" s="333"/>
      <c r="K898" s="326"/>
      <c r="L898" s="349"/>
      <c r="M898" s="349"/>
      <c r="N898" s="349"/>
      <c r="O898" s="349"/>
      <c r="P898" s="349"/>
      <c r="Q898" s="349"/>
      <c r="R898" s="349"/>
      <c r="S898" s="349"/>
      <c r="T898" s="349"/>
      <c r="U898" s="349"/>
      <c r="V898" s="350"/>
      <c r="W898" s="333"/>
      <c r="X898" s="326"/>
      <c r="Y898" s="326"/>
    </row>
    <row r="899" spans="1:25" s="327" customFormat="1" ht="22.5" customHeight="1" thickTop="1" thickBot="1" x14ac:dyDescent="0.3">
      <c r="A899" s="740"/>
      <c r="B899" s="741"/>
      <c r="C899" s="741"/>
      <c r="D899" s="741"/>
      <c r="E899" s="741"/>
      <c r="F899" s="741"/>
      <c r="G899" s="741"/>
      <c r="H899" s="333"/>
      <c r="I899" s="333"/>
      <c r="J899" s="333"/>
      <c r="K899" s="334"/>
      <c r="L899" s="351"/>
      <c r="M899" s="351"/>
      <c r="N899" s="351"/>
      <c r="O899" s="351"/>
      <c r="P899" s="351"/>
      <c r="Q899" s="351"/>
      <c r="R899" s="351"/>
      <c r="S899" s="351"/>
      <c r="T899" s="351"/>
      <c r="U899" s="351"/>
      <c r="V899" s="351"/>
      <c r="W899" s="351"/>
      <c r="X899" s="326"/>
      <c r="Y899" s="326"/>
    </row>
    <row r="900" spans="1:25" s="327" customFormat="1" ht="22.5" customHeight="1" thickTop="1" thickBot="1" x14ac:dyDescent="0.3">
      <c r="A900" s="740"/>
      <c r="B900" s="741"/>
      <c r="C900" s="741"/>
      <c r="D900" s="741"/>
      <c r="E900" s="741"/>
      <c r="F900" s="741"/>
      <c r="G900" s="741"/>
      <c r="H900" s="333"/>
      <c r="I900" s="333"/>
      <c r="J900" s="333"/>
      <c r="K900" s="334"/>
      <c r="L900" s="351"/>
      <c r="M900" s="351"/>
      <c r="N900" s="351"/>
      <c r="O900" s="351"/>
      <c r="P900" s="351"/>
      <c r="Q900" s="351"/>
      <c r="R900" s="351"/>
      <c r="S900" s="351"/>
      <c r="T900" s="351"/>
      <c r="U900" s="351"/>
      <c r="V900" s="351"/>
      <c r="W900" s="351"/>
      <c r="X900" s="326"/>
      <c r="Y900" s="326"/>
    </row>
    <row r="901" spans="1:25" s="327" customFormat="1" ht="22.5" customHeight="1" thickTop="1" thickBot="1" x14ac:dyDescent="0.3">
      <c r="A901" s="740"/>
      <c r="B901" s="741"/>
      <c r="C901" s="741"/>
      <c r="D901" s="741"/>
      <c r="E901" s="741"/>
      <c r="F901" s="741"/>
      <c r="G901" s="741"/>
      <c r="H901" s="741"/>
      <c r="I901" s="741"/>
      <c r="J901" s="741"/>
      <c r="K901" s="742"/>
      <c r="L901" s="758"/>
      <c r="M901" s="758"/>
      <c r="N901" s="758"/>
      <c r="O901" s="758"/>
      <c r="P901" s="758"/>
      <c r="Q901" s="758"/>
      <c r="R901" s="758"/>
      <c r="S901" s="758"/>
      <c r="T901" s="758"/>
      <c r="U901" s="758"/>
      <c r="V901" s="758"/>
      <c r="W901" s="758"/>
      <c r="X901" s="326"/>
      <c r="Y901" s="326"/>
    </row>
    <row r="902" spans="1:25" s="327" customFormat="1" ht="22.5" customHeight="1" thickTop="1" thickBot="1" x14ac:dyDescent="0.3">
      <c r="A902" s="740"/>
      <c r="B902" s="741"/>
      <c r="C902" s="741"/>
      <c r="D902" s="741"/>
      <c r="E902" s="741"/>
      <c r="F902" s="741"/>
      <c r="G902" s="741"/>
      <c r="H902" s="741"/>
      <c r="I902" s="741"/>
      <c r="J902" s="741"/>
      <c r="K902" s="742"/>
      <c r="L902" s="758"/>
      <c r="M902" s="758"/>
      <c r="N902" s="758"/>
      <c r="O902" s="758"/>
      <c r="P902" s="758"/>
      <c r="Q902" s="758"/>
      <c r="R902" s="758"/>
      <c r="S902" s="758"/>
      <c r="T902" s="758"/>
      <c r="U902" s="758"/>
      <c r="V902" s="758"/>
      <c r="W902" s="758"/>
      <c r="X902" s="326"/>
      <c r="Y902" s="326"/>
    </row>
    <row r="903" spans="1:25" s="327" customFormat="1" ht="22.5" customHeight="1" thickTop="1" thickBot="1" x14ac:dyDescent="0.3">
      <c r="A903" s="740"/>
      <c r="B903" s="741"/>
      <c r="C903" s="741"/>
      <c r="D903" s="741"/>
      <c r="E903" s="741"/>
      <c r="F903" s="741"/>
      <c r="G903" s="741"/>
      <c r="H903" s="741"/>
      <c r="I903" s="741"/>
      <c r="J903" s="741"/>
      <c r="K903" s="742"/>
      <c r="L903" s="758"/>
      <c r="M903" s="758"/>
      <c r="N903" s="758"/>
      <c r="O903" s="758"/>
      <c r="P903" s="758"/>
      <c r="Q903" s="758"/>
      <c r="R903" s="758"/>
      <c r="S903" s="758"/>
      <c r="T903" s="758"/>
      <c r="U903" s="758"/>
      <c r="V903" s="758"/>
      <c r="W903" s="758"/>
      <c r="X903" s="326"/>
      <c r="Y903" s="326"/>
    </row>
    <row r="904" spans="1:25" s="327" customFormat="1" ht="22.5" customHeight="1" thickTop="1" thickBot="1" x14ac:dyDescent="0.3">
      <c r="A904" s="740"/>
      <c r="B904" s="741"/>
      <c r="C904" s="741"/>
      <c r="D904" s="741"/>
      <c r="E904" s="741"/>
      <c r="F904" s="741"/>
      <c r="G904" s="741"/>
      <c r="H904" s="741"/>
      <c r="I904" s="741"/>
      <c r="J904" s="741"/>
      <c r="K904" s="742"/>
      <c r="L904" s="758"/>
      <c r="M904" s="758"/>
      <c r="N904" s="758"/>
      <c r="O904" s="758"/>
      <c r="P904" s="758"/>
      <c r="Q904" s="758"/>
      <c r="R904" s="758"/>
      <c r="S904" s="758"/>
      <c r="T904" s="758"/>
      <c r="U904" s="758"/>
      <c r="V904" s="758"/>
      <c r="W904" s="758"/>
      <c r="X904" s="326"/>
      <c r="Y904" s="326"/>
    </row>
    <row r="905" spans="1:25" s="327" customFormat="1" ht="22.5" customHeight="1" thickTop="1" thickBot="1" x14ac:dyDescent="0.3">
      <c r="A905" s="740"/>
      <c r="B905" s="741"/>
      <c r="C905" s="741"/>
      <c r="D905" s="741"/>
      <c r="E905" s="741"/>
      <c r="F905" s="741"/>
      <c r="G905" s="741"/>
      <c r="H905" s="741"/>
      <c r="I905" s="741"/>
      <c r="J905" s="741"/>
      <c r="K905" s="742"/>
      <c r="L905" s="758"/>
      <c r="M905" s="758"/>
      <c r="N905" s="758"/>
      <c r="O905" s="758"/>
      <c r="P905" s="758"/>
      <c r="Q905" s="758"/>
      <c r="R905" s="758"/>
      <c r="S905" s="758"/>
      <c r="T905" s="758"/>
      <c r="U905" s="758"/>
      <c r="V905" s="758"/>
      <c r="W905" s="758"/>
      <c r="X905" s="326"/>
      <c r="Y905" s="326"/>
    </row>
    <row r="906" spans="1:25" s="327" customFormat="1" ht="22.5" customHeight="1" thickTop="1" thickBot="1" x14ac:dyDescent="0.3">
      <c r="A906" s="740"/>
      <c r="B906" s="741"/>
      <c r="C906" s="741"/>
      <c r="D906" s="741"/>
      <c r="E906" s="741"/>
      <c r="F906" s="741"/>
      <c r="G906" s="741"/>
      <c r="H906" s="741"/>
      <c r="I906" s="741"/>
      <c r="J906" s="741"/>
      <c r="K906" s="742"/>
      <c r="L906" s="758"/>
      <c r="M906" s="758"/>
      <c r="N906" s="758"/>
      <c r="O906" s="758"/>
      <c r="P906" s="758"/>
      <c r="Q906" s="758"/>
      <c r="R906" s="758"/>
      <c r="S906" s="758"/>
      <c r="T906" s="758"/>
      <c r="U906" s="758"/>
      <c r="V906" s="758"/>
      <c r="W906" s="758"/>
      <c r="X906" s="326"/>
      <c r="Y906" s="326"/>
    </row>
    <row r="907" spans="1:25" s="327" customFormat="1" ht="22.5" customHeight="1" thickTop="1" thickBot="1" x14ac:dyDescent="0.3">
      <c r="A907" s="740"/>
      <c r="B907" s="741"/>
      <c r="C907" s="741"/>
      <c r="D907" s="741"/>
      <c r="E907" s="741"/>
      <c r="F907" s="741"/>
      <c r="G907" s="741"/>
      <c r="H907" s="741"/>
      <c r="I907" s="741"/>
      <c r="J907" s="741"/>
      <c r="K907" s="742"/>
      <c r="L907" s="758"/>
      <c r="M907" s="758"/>
      <c r="N907" s="758"/>
      <c r="O907" s="758"/>
      <c r="P907" s="758"/>
      <c r="Q907" s="758"/>
      <c r="R907" s="758"/>
      <c r="S907" s="758"/>
      <c r="T907" s="758"/>
      <c r="U907" s="758"/>
      <c r="V907" s="758"/>
      <c r="W907" s="758"/>
      <c r="X907" s="326"/>
      <c r="Y907" s="326"/>
    </row>
    <row r="908" spans="1:25" s="327" customFormat="1" ht="22.5" customHeight="1" thickTop="1" thickBot="1" x14ac:dyDescent="0.3">
      <c r="A908" s="740"/>
      <c r="B908" s="741"/>
      <c r="C908" s="741"/>
      <c r="D908" s="741"/>
      <c r="E908" s="741"/>
      <c r="F908" s="741"/>
      <c r="G908" s="741"/>
      <c r="H908" s="741"/>
      <c r="I908" s="741"/>
      <c r="J908" s="741"/>
      <c r="K908" s="742"/>
      <c r="L908" s="758"/>
      <c r="M908" s="758"/>
      <c r="N908" s="758"/>
      <c r="O908" s="758"/>
      <c r="P908" s="758"/>
      <c r="Q908" s="758"/>
      <c r="R908" s="758"/>
      <c r="S908" s="758"/>
      <c r="T908" s="758"/>
      <c r="U908" s="758"/>
      <c r="V908" s="758"/>
      <c r="W908" s="758"/>
      <c r="X908" s="326"/>
      <c r="Y908" s="326"/>
    </row>
    <row r="909" spans="1:25" s="327" customFormat="1" ht="22.5" customHeight="1" thickTop="1" thickBot="1" x14ac:dyDescent="0.3">
      <c r="A909" s="740"/>
      <c r="B909" s="741"/>
      <c r="C909" s="741"/>
      <c r="D909" s="741"/>
      <c r="E909" s="741"/>
      <c r="F909" s="741"/>
      <c r="G909" s="741"/>
      <c r="H909" s="741"/>
      <c r="I909" s="741"/>
      <c r="J909" s="741"/>
      <c r="K909" s="742"/>
      <c r="L909" s="758"/>
      <c r="M909" s="758"/>
      <c r="N909" s="758"/>
      <c r="O909" s="758"/>
      <c r="P909" s="758"/>
      <c r="Q909" s="758"/>
      <c r="R909" s="758"/>
      <c r="S909" s="758"/>
      <c r="T909" s="758"/>
      <c r="U909" s="758"/>
      <c r="V909" s="758"/>
      <c r="W909" s="758"/>
      <c r="X909" s="326"/>
      <c r="Y909" s="326"/>
    </row>
    <row r="910" spans="1:25" s="327" customFormat="1" ht="22.5" customHeight="1" thickTop="1" thickBot="1" x14ac:dyDescent="0.3">
      <c r="A910" s="740"/>
      <c r="B910" s="741"/>
      <c r="C910" s="741"/>
      <c r="D910" s="741"/>
      <c r="E910" s="741"/>
      <c r="F910" s="741"/>
      <c r="G910" s="741"/>
      <c r="H910" s="741"/>
      <c r="I910" s="741"/>
      <c r="J910" s="741"/>
      <c r="K910" s="742"/>
      <c r="L910" s="758"/>
      <c r="M910" s="758"/>
      <c r="N910" s="758"/>
      <c r="O910" s="758"/>
      <c r="P910" s="758"/>
      <c r="Q910" s="758"/>
      <c r="R910" s="758"/>
      <c r="S910" s="758"/>
      <c r="T910" s="758"/>
      <c r="U910" s="758"/>
      <c r="V910" s="758"/>
      <c r="W910" s="758"/>
      <c r="X910" s="326"/>
      <c r="Y910" s="326"/>
    </row>
    <row r="911" spans="1:25" s="327" customFormat="1" ht="22.5" customHeight="1" thickTop="1" thickBot="1" x14ac:dyDescent="0.3">
      <c r="A911" s="740"/>
      <c r="B911" s="741"/>
      <c r="C911" s="741"/>
      <c r="D911" s="741"/>
      <c r="E911" s="741"/>
      <c r="F911" s="741"/>
      <c r="G911" s="741"/>
      <c r="H911" s="741"/>
      <c r="I911" s="741"/>
      <c r="J911" s="741"/>
      <c r="K911" s="742"/>
      <c r="L911" s="758"/>
      <c r="M911" s="758"/>
      <c r="N911" s="758"/>
      <c r="O911" s="758"/>
      <c r="P911" s="758"/>
      <c r="Q911" s="758"/>
      <c r="R911" s="758"/>
      <c r="S911" s="758"/>
      <c r="T911" s="758"/>
      <c r="U911" s="758"/>
      <c r="V911" s="758"/>
      <c r="W911" s="758"/>
      <c r="X911" s="326"/>
      <c r="Y911" s="326"/>
    </row>
    <row r="912" spans="1:25" s="327" customFormat="1" ht="22.5" customHeight="1" thickTop="1" thickBot="1" x14ac:dyDescent="0.3">
      <c r="A912" s="740"/>
      <c r="B912" s="741"/>
      <c r="C912" s="741"/>
      <c r="D912" s="741"/>
      <c r="E912" s="741"/>
      <c r="F912" s="741"/>
      <c r="G912" s="741"/>
      <c r="H912" s="741"/>
      <c r="I912" s="741"/>
      <c r="J912" s="741"/>
      <c r="K912" s="742"/>
      <c r="L912" s="758"/>
      <c r="M912" s="758"/>
      <c r="N912" s="758"/>
      <c r="O912" s="758"/>
      <c r="P912" s="758"/>
      <c r="Q912" s="758"/>
      <c r="R912" s="758"/>
      <c r="S912" s="758"/>
      <c r="T912" s="758"/>
      <c r="U912" s="758"/>
      <c r="V912" s="758"/>
      <c r="W912" s="758"/>
      <c r="X912" s="326"/>
      <c r="Y912" s="326"/>
    </row>
    <row r="913" spans="1:25" s="327" customFormat="1" ht="22.5" customHeight="1" thickTop="1" thickBot="1" x14ac:dyDescent="0.3">
      <c r="A913" s="740"/>
      <c r="B913" s="741"/>
      <c r="C913" s="741"/>
      <c r="D913" s="741"/>
      <c r="E913" s="741"/>
      <c r="F913" s="741"/>
      <c r="G913" s="741"/>
      <c r="H913" s="741"/>
      <c r="I913" s="741"/>
      <c r="J913" s="741"/>
      <c r="K913" s="742"/>
      <c r="L913" s="758"/>
      <c r="M913" s="758"/>
      <c r="N913" s="758"/>
      <c r="O913" s="758"/>
      <c r="P913" s="758"/>
      <c r="Q913" s="758"/>
      <c r="R913" s="758"/>
      <c r="S913" s="758"/>
      <c r="T913" s="758"/>
      <c r="U913" s="758"/>
      <c r="V913" s="758"/>
      <c r="W913" s="758"/>
      <c r="X913" s="326"/>
      <c r="Y913" s="326"/>
    </row>
    <row r="914" spans="1:25" s="327" customFormat="1" ht="22.5" customHeight="1" thickTop="1" thickBot="1" x14ac:dyDescent="0.3">
      <c r="A914" s="740"/>
      <c r="B914" s="741"/>
      <c r="C914" s="741"/>
      <c r="D914" s="741"/>
      <c r="E914" s="741"/>
      <c r="F914" s="741"/>
      <c r="G914" s="741"/>
      <c r="H914" s="741"/>
      <c r="I914" s="741"/>
      <c r="J914" s="741"/>
      <c r="K914" s="742"/>
      <c r="L914" s="758"/>
      <c r="M914" s="758"/>
      <c r="N914" s="758"/>
      <c r="O914" s="758"/>
      <c r="P914" s="758"/>
      <c r="Q914" s="758"/>
      <c r="R914" s="758"/>
      <c r="S914" s="758"/>
      <c r="T914" s="758"/>
      <c r="U914" s="758"/>
      <c r="V914" s="758"/>
      <c r="W914" s="758"/>
      <c r="X914" s="326"/>
      <c r="Y914" s="326"/>
    </row>
    <row r="915" spans="1:25" s="327" customFormat="1" ht="22.5" customHeight="1" thickTop="1" thickBot="1" x14ac:dyDescent="0.3">
      <c r="A915" s="740"/>
      <c r="B915" s="741"/>
      <c r="C915" s="741"/>
      <c r="D915" s="741"/>
      <c r="E915" s="741"/>
      <c r="F915" s="741"/>
      <c r="G915" s="741"/>
      <c r="H915" s="741"/>
      <c r="I915" s="741"/>
      <c r="J915" s="741"/>
      <c r="K915" s="742"/>
      <c r="L915" s="758"/>
      <c r="M915" s="758"/>
      <c r="N915" s="758"/>
      <c r="O915" s="758"/>
      <c r="P915" s="758"/>
      <c r="Q915" s="758"/>
      <c r="R915" s="758"/>
      <c r="S915" s="758"/>
      <c r="T915" s="758"/>
      <c r="U915" s="758"/>
      <c r="V915" s="758"/>
      <c r="W915" s="758"/>
      <c r="X915" s="326"/>
      <c r="Y915" s="326"/>
    </row>
    <row r="916" spans="1:25" s="327" customFormat="1" ht="22.5" customHeight="1" thickTop="1" thickBot="1" x14ac:dyDescent="0.3">
      <c r="A916" s="740"/>
      <c r="B916" s="741"/>
      <c r="C916" s="741"/>
      <c r="D916" s="741"/>
      <c r="E916" s="741"/>
      <c r="F916" s="741"/>
      <c r="G916" s="741"/>
      <c r="H916" s="741"/>
      <c r="I916" s="741"/>
      <c r="J916" s="741"/>
      <c r="K916" s="742"/>
      <c r="L916" s="758"/>
      <c r="M916" s="758"/>
      <c r="N916" s="758"/>
      <c r="O916" s="758"/>
      <c r="P916" s="758"/>
      <c r="Q916" s="758"/>
      <c r="R916" s="758"/>
      <c r="S916" s="758"/>
      <c r="T916" s="758"/>
      <c r="U916" s="758"/>
      <c r="V916" s="758"/>
      <c r="W916" s="758"/>
      <c r="X916" s="326"/>
      <c r="Y916" s="326"/>
    </row>
    <row r="917" spans="1:25" s="327" customFormat="1" ht="22.5" customHeight="1" thickTop="1" thickBot="1" x14ac:dyDescent="0.3">
      <c r="A917" s="740"/>
      <c r="B917" s="741"/>
      <c r="C917" s="741"/>
      <c r="D917" s="741"/>
      <c r="E917" s="741"/>
      <c r="F917" s="741"/>
      <c r="G917" s="741"/>
      <c r="H917" s="741"/>
      <c r="I917" s="741"/>
      <c r="J917" s="741"/>
      <c r="K917" s="742"/>
      <c r="L917" s="758"/>
      <c r="M917" s="758"/>
      <c r="N917" s="758"/>
      <c r="O917" s="758"/>
      <c r="P917" s="758"/>
      <c r="Q917" s="758"/>
      <c r="R917" s="758"/>
      <c r="S917" s="758"/>
      <c r="T917" s="758"/>
      <c r="U917" s="758"/>
      <c r="V917" s="758"/>
      <c r="W917" s="758"/>
      <c r="X917" s="326"/>
      <c r="Y917" s="326"/>
    </row>
    <row r="918" spans="1:25" s="327" customFormat="1" ht="22.5" customHeight="1" thickTop="1" thickBot="1" x14ac:dyDescent="0.3">
      <c r="A918" s="740"/>
      <c r="B918" s="741"/>
      <c r="C918" s="741"/>
      <c r="D918" s="741"/>
      <c r="E918" s="741"/>
      <c r="F918" s="741"/>
      <c r="G918" s="741"/>
      <c r="H918" s="741"/>
      <c r="I918" s="741"/>
      <c r="J918" s="741"/>
      <c r="K918" s="742"/>
      <c r="L918" s="758"/>
      <c r="M918" s="758"/>
      <c r="N918" s="758"/>
      <c r="O918" s="758"/>
      <c r="P918" s="758"/>
      <c r="Q918" s="758"/>
      <c r="R918" s="758"/>
      <c r="S918" s="758"/>
      <c r="T918" s="758"/>
      <c r="U918" s="758"/>
      <c r="V918" s="758"/>
      <c r="W918" s="758"/>
      <c r="X918" s="326"/>
      <c r="Y918" s="326"/>
    </row>
    <row r="919" spans="1:25" s="327" customFormat="1" ht="22.5" customHeight="1" thickTop="1" thickBot="1" x14ac:dyDescent="0.3">
      <c r="A919" s="740"/>
      <c r="B919" s="741"/>
      <c r="C919" s="741"/>
      <c r="D919" s="741"/>
      <c r="E919" s="741"/>
      <c r="F919" s="741"/>
      <c r="G919" s="741"/>
      <c r="H919" s="741"/>
      <c r="I919" s="741"/>
      <c r="J919" s="741"/>
      <c r="K919" s="742"/>
      <c r="L919" s="758"/>
      <c r="M919" s="758"/>
      <c r="N919" s="758"/>
      <c r="O919" s="758"/>
      <c r="P919" s="758"/>
      <c r="Q919" s="758"/>
      <c r="R919" s="758"/>
      <c r="S919" s="758"/>
      <c r="T919" s="758"/>
      <c r="U919" s="758"/>
      <c r="V919" s="758"/>
      <c r="W919" s="758"/>
      <c r="X919" s="326"/>
      <c r="Y919" s="326"/>
    </row>
    <row r="920" spans="1:25" s="327" customFormat="1" ht="22.5" customHeight="1" thickTop="1" thickBot="1" x14ac:dyDescent="0.3">
      <c r="A920" s="740"/>
      <c r="B920" s="741"/>
      <c r="C920" s="741"/>
      <c r="D920" s="741"/>
      <c r="E920" s="741"/>
      <c r="F920" s="741"/>
      <c r="G920" s="741"/>
      <c r="H920" s="741"/>
      <c r="I920" s="741"/>
      <c r="J920" s="741"/>
      <c r="K920" s="742"/>
      <c r="L920" s="758"/>
      <c r="M920" s="758"/>
      <c r="N920" s="758"/>
      <c r="O920" s="758"/>
      <c r="P920" s="758"/>
      <c r="Q920" s="758"/>
      <c r="R920" s="758"/>
      <c r="S920" s="758"/>
      <c r="T920" s="758"/>
      <c r="U920" s="758"/>
      <c r="V920" s="758"/>
      <c r="W920" s="758"/>
      <c r="X920" s="326"/>
      <c r="Y920" s="326"/>
    </row>
    <row r="921" spans="1:25" s="327" customFormat="1" ht="22.5" customHeight="1" thickTop="1" thickBot="1" x14ac:dyDescent="0.3">
      <c r="A921" s="740"/>
      <c r="B921" s="741"/>
      <c r="C921" s="741"/>
      <c r="D921" s="741"/>
      <c r="E921" s="741"/>
      <c r="F921" s="741"/>
      <c r="G921" s="741"/>
      <c r="H921" s="741"/>
      <c r="I921" s="741"/>
      <c r="J921" s="741"/>
      <c r="K921" s="742"/>
      <c r="L921" s="758"/>
      <c r="M921" s="758"/>
      <c r="N921" s="758"/>
      <c r="O921" s="758"/>
      <c r="P921" s="758"/>
      <c r="Q921" s="758"/>
      <c r="R921" s="758"/>
      <c r="S921" s="758"/>
      <c r="T921" s="758"/>
      <c r="U921" s="758"/>
      <c r="V921" s="758"/>
      <c r="W921" s="758"/>
      <c r="X921" s="326"/>
      <c r="Y921" s="326"/>
    </row>
    <row r="922" spans="1:25" s="327" customFormat="1" ht="22.5" customHeight="1" thickTop="1" thickBot="1" x14ac:dyDescent="0.3">
      <c r="A922" s="740"/>
      <c r="B922" s="741"/>
      <c r="C922" s="741"/>
      <c r="D922" s="741"/>
      <c r="E922" s="741"/>
      <c r="F922" s="741"/>
      <c r="G922" s="741"/>
      <c r="H922" s="741"/>
      <c r="I922" s="741"/>
      <c r="J922" s="741"/>
      <c r="K922" s="742"/>
      <c r="L922" s="758"/>
      <c r="M922" s="758"/>
      <c r="N922" s="758"/>
      <c r="O922" s="758"/>
      <c r="P922" s="758"/>
      <c r="Q922" s="758"/>
      <c r="R922" s="758"/>
      <c r="S922" s="758"/>
      <c r="T922" s="758"/>
      <c r="U922" s="758"/>
      <c r="V922" s="758"/>
      <c r="W922" s="758"/>
      <c r="X922" s="326"/>
      <c r="Y922" s="326"/>
    </row>
    <row r="923" spans="1:25" s="327" customFormat="1" ht="22.5" customHeight="1" thickTop="1" thickBot="1" x14ac:dyDescent="0.3">
      <c r="A923" s="740"/>
      <c r="B923" s="741"/>
      <c r="C923" s="741"/>
      <c r="D923" s="741"/>
      <c r="E923" s="741"/>
      <c r="F923" s="741"/>
      <c r="G923" s="741"/>
      <c r="H923" s="741"/>
      <c r="I923" s="741"/>
      <c r="J923" s="741"/>
      <c r="K923" s="742"/>
      <c r="L923" s="758"/>
      <c r="M923" s="758"/>
      <c r="N923" s="758"/>
      <c r="O923" s="758"/>
      <c r="P923" s="758"/>
      <c r="Q923" s="758"/>
      <c r="R923" s="758"/>
      <c r="S923" s="758"/>
      <c r="T923" s="758"/>
      <c r="U923" s="758"/>
      <c r="V923" s="758"/>
      <c r="W923" s="758"/>
      <c r="X923" s="326"/>
      <c r="Y923" s="326"/>
    </row>
    <row r="924" spans="1:25" s="327" customFormat="1" ht="22.5" customHeight="1" thickTop="1" thickBot="1" x14ac:dyDescent="0.3">
      <c r="A924" s="740"/>
      <c r="B924" s="741"/>
      <c r="C924" s="741"/>
      <c r="D924" s="741"/>
      <c r="E924" s="741"/>
      <c r="F924" s="741"/>
      <c r="G924" s="741"/>
      <c r="H924" s="741"/>
      <c r="I924" s="741"/>
      <c r="J924" s="741"/>
      <c r="K924" s="742"/>
      <c r="L924" s="758"/>
      <c r="M924" s="758"/>
      <c r="N924" s="758"/>
      <c r="O924" s="758"/>
      <c r="P924" s="758"/>
      <c r="Q924" s="758"/>
      <c r="R924" s="758"/>
      <c r="S924" s="758"/>
      <c r="T924" s="758"/>
      <c r="U924" s="758"/>
      <c r="V924" s="758"/>
      <c r="W924" s="758"/>
      <c r="X924" s="326"/>
      <c r="Y924" s="326"/>
    </row>
    <row r="925" spans="1:25" s="327" customFormat="1" ht="22.5" customHeight="1" thickTop="1" thickBot="1" x14ac:dyDescent="0.3">
      <c r="A925" s="740"/>
      <c r="B925" s="741"/>
      <c r="C925" s="741"/>
      <c r="D925" s="741"/>
      <c r="E925" s="741"/>
      <c r="F925" s="741"/>
      <c r="G925" s="741"/>
      <c r="H925" s="333"/>
      <c r="I925" s="333"/>
      <c r="J925" s="333"/>
      <c r="K925" s="334"/>
      <c r="L925" s="351"/>
      <c r="M925" s="351"/>
      <c r="N925" s="351"/>
      <c r="O925" s="351"/>
      <c r="P925" s="351"/>
      <c r="Q925" s="351"/>
      <c r="R925" s="351"/>
      <c r="S925" s="351"/>
      <c r="T925" s="351"/>
      <c r="U925" s="351"/>
      <c r="V925" s="351"/>
      <c r="W925" s="351"/>
      <c r="X925" s="326"/>
      <c r="Y925" s="326"/>
    </row>
    <row r="926" spans="1:25" s="327" customFormat="1" ht="22.5" customHeight="1" thickTop="1" thickBot="1" x14ac:dyDescent="0.3">
      <c r="A926" s="740"/>
      <c r="B926" s="741"/>
      <c r="C926" s="741"/>
      <c r="D926" s="741"/>
      <c r="E926" s="741"/>
      <c r="F926" s="741"/>
      <c r="G926" s="741"/>
      <c r="H926" s="741"/>
      <c r="I926" s="741"/>
      <c r="J926" s="741"/>
      <c r="K926" s="742"/>
      <c r="L926" s="758"/>
      <c r="M926" s="758"/>
      <c r="N926" s="758"/>
      <c r="O926" s="758"/>
      <c r="P926" s="758"/>
      <c r="Q926" s="758"/>
      <c r="R926" s="758"/>
      <c r="S926" s="758"/>
      <c r="T926" s="758"/>
      <c r="U926" s="758"/>
      <c r="V926" s="758"/>
      <c r="W926" s="758"/>
      <c r="X926" s="326"/>
      <c r="Y926" s="326"/>
    </row>
    <row r="927" spans="1:25" s="327" customFormat="1" ht="22.5" customHeight="1" thickTop="1" thickBot="1" x14ac:dyDescent="0.3">
      <c r="A927" s="740"/>
      <c r="B927" s="741"/>
      <c r="C927" s="741"/>
      <c r="D927" s="741"/>
      <c r="E927" s="741"/>
      <c r="F927" s="741"/>
      <c r="G927" s="741"/>
      <c r="H927" s="741"/>
      <c r="I927" s="741"/>
      <c r="J927" s="741"/>
      <c r="K927" s="742"/>
      <c r="L927" s="758"/>
      <c r="M927" s="758"/>
      <c r="N927" s="758"/>
      <c r="O927" s="758"/>
      <c r="P927" s="758"/>
      <c r="Q927" s="758"/>
      <c r="R927" s="758"/>
      <c r="S927" s="758"/>
      <c r="T927" s="758"/>
      <c r="U927" s="758"/>
      <c r="V927" s="758"/>
      <c r="W927" s="758"/>
      <c r="X927" s="326"/>
      <c r="Y927" s="326"/>
    </row>
    <row r="928" spans="1:25" s="327" customFormat="1" ht="22.5" customHeight="1" thickTop="1" thickBot="1" x14ac:dyDescent="0.3">
      <c r="A928" s="740"/>
      <c r="B928" s="741"/>
      <c r="C928" s="741"/>
      <c r="D928" s="741"/>
      <c r="E928" s="741"/>
      <c r="F928" s="741"/>
      <c r="G928" s="741"/>
      <c r="H928" s="741"/>
      <c r="I928" s="741"/>
      <c r="J928" s="741"/>
      <c r="K928" s="742"/>
      <c r="L928" s="758"/>
      <c r="M928" s="758"/>
      <c r="N928" s="758"/>
      <c r="O928" s="758"/>
      <c r="P928" s="758"/>
      <c r="Q928" s="758"/>
      <c r="R928" s="758"/>
      <c r="S928" s="758"/>
      <c r="T928" s="758"/>
      <c r="U928" s="758"/>
      <c r="V928" s="758"/>
      <c r="W928" s="758"/>
      <c r="X928" s="326"/>
      <c r="Y928" s="326"/>
    </row>
    <row r="929" spans="1:25" s="327" customFormat="1" ht="22.5" customHeight="1" thickTop="1" thickBot="1" x14ac:dyDescent="0.3">
      <c r="A929" s="740"/>
      <c r="B929" s="741"/>
      <c r="C929" s="741"/>
      <c r="D929" s="741"/>
      <c r="E929" s="741"/>
      <c r="F929" s="741"/>
      <c r="G929" s="741"/>
      <c r="H929" s="741"/>
      <c r="I929" s="741"/>
      <c r="J929" s="741"/>
      <c r="K929" s="742"/>
      <c r="L929" s="758"/>
      <c r="M929" s="758"/>
      <c r="N929" s="758"/>
      <c r="O929" s="758"/>
      <c r="P929" s="758"/>
      <c r="Q929" s="758"/>
      <c r="R929" s="758"/>
      <c r="S929" s="758"/>
      <c r="T929" s="758"/>
      <c r="U929" s="758"/>
      <c r="V929" s="758"/>
      <c r="W929" s="758"/>
      <c r="X929" s="326"/>
      <c r="Y929" s="326"/>
    </row>
    <row r="930" spans="1:25" s="327" customFormat="1" ht="22.5" customHeight="1" thickTop="1" thickBot="1" x14ac:dyDescent="0.3">
      <c r="A930" s="740"/>
      <c r="B930" s="741"/>
      <c r="C930" s="741"/>
      <c r="D930" s="741"/>
      <c r="E930" s="741"/>
      <c r="F930" s="741"/>
      <c r="G930" s="741"/>
      <c r="H930" s="741"/>
      <c r="I930" s="741"/>
      <c r="J930" s="741"/>
      <c r="K930" s="742"/>
      <c r="L930" s="758"/>
      <c r="M930" s="758"/>
      <c r="N930" s="758"/>
      <c r="O930" s="758"/>
      <c r="P930" s="758"/>
      <c r="Q930" s="758"/>
      <c r="R930" s="758"/>
      <c r="S930" s="758"/>
      <c r="T930" s="758"/>
      <c r="U930" s="758"/>
      <c r="V930" s="758"/>
      <c r="W930" s="758"/>
      <c r="X930" s="326"/>
      <c r="Y930" s="326"/>
    </row>
    <row r="931" spans="1:25" s="327" customFormat="1" ht="22.5" customHeight="1" thickTop="1" thickBot="1" x14ac:dyDescent="0.3">
      <c r="A931" s="740"/>
      <c r="B931" s="741"/>
      <c r="C931" s="741"/>
      <c r="D931" s="741"/>
      <c r="E931" s="741"/>
      <c r="F931" s="741"/>
      <c r="G931" s="741"/>
      <c r="H931" s="741"/>
      <c r="I931" s="741"/>
      <c r="J931" s="741"/>
      <c r="K931" s="742"/>
      <c r="L931" s="758"/>
      <c r="M931" s="758"/>
      <c r="N931" s="758"/>
      <c r="O931" s="758"/>
      <c r="P931" s="758"/>
      <c r="Q931" s="758"/>
      <c r="R931" s="758"/>
      <c r="S931" s="758"/>
      <c r="T931" s="758"/>
      <c r="U931" s="758"/>
      <c r="V931" s="758"/>
      <c r="W931" s="758"/>
      <c r="X931" s="326"/>
      <c r="Y931" s="326"/>
    </row>
    <row r="932" spans="1:25" s="327" customFormat="1" ht="22.5" customHeight="1" thickTop="1" thickBot="1" x14ac:dyDescent="0.3">
      <c r="A932" s="740"/>
      <c r="B932" s="741"/>
      <c r="C932" s="741"/>
      <c r="D932" s="741"/>
      <c r="E932" s="741"/>
      <c r="F932" s="741"/>
      <c r="G932" s="741"/>
      <c r="H932" s="741"/>
      <c r="I932" s="741"/>
      <c r="J932" s="741"/>
      <c r="K932" s="742"/>
      <c r="L932" s="758"/>
      <c r="M932" s="758"/>
      <c r="N932" s="758"/>
      <c r="O932" s="758"/>
      <c r="P932" s="758"/>
      <c r="Q932" s="758"/>
      <c r="R932" s="758"/>
      <c r="S932" s="758"/>
      <c r="T932" s="758"/>
      <c r="U932" s="758"/>
      <c r="V932" s="758"/>
      <c r="W932" s="758"/>
      <c r="X932" s="326"/>
      <c r="Y932" s="326"/>
    </row>
    <row r="933" spans="1:25" s="327" customFormat="1" ht="22.5" customHeight="1" thickTop="1" thickBot="1" x14ac:dyDescent="0.3">
      <c r="A933" s="740"/>
      <c r="B933" s="741"/>
      <c r="C933" s="741"/>
      <c r="D933" s="741"/>
      <c r="E933" s="741"/>
      <c r="F933" s="741"/>
      <c r="G933" s="741"/>
      <c r="H933" s="741"/>
      <c r="I933" s="741"/>
      <c r="J933" s="741"/>
      <c r="K933" s="742"/>
      <c r="L933" s="758"/>
      <c r="M933" s="758"/>
      <c r="N933" s="758"/>
      <c r="O933" s="758"/>
      <c r="P933" s="758"/>
      <c r="Q933" s="758"/>
      <c r="R933" s="758"/>
      <c r="S933" s="758"/>
      <c r="T933" s="758"/>
      <c r="U933" s="758"/>
      <c r="V933" s="758"/>
      <c r="W933" s="758"/>
      <c r="X933" s="326"/>
      <c r="Y933" s="326"/>
    </row>
    <row r="934" spans="1:25" s="327" customFormat="1" ht="22.5" customHeight="1" thickTop="1" thickBot="1" x14ac:dyDescent="0.3">
      <c r="A934" s="740"/>
      <c r="B934" s="741"/>
      <c r="C934" s="741"/>
      <c r="D934" s="741"/>
      <c r="E934" s="741"/>
      <c r="F934" s="741"/>
      <c r="G934" s="741"/>
      <c r="H934" s="741"/>
      <c r="I934" s="741"/>
      <c r="J934" s="741"/>
      <c r="K934" s="742"/>
      <c r="L934" s="758"/>
      <c r="M934" s="758"/>
      <c r="N934" s="758"/>
      <c r="O934" s="758"/>
      <c r="P934" s="758"/>
      <c r="Q934" s="758"/>
      <c r="R934" s="758"/>
      <c r="S934" s="758"/>
      <c r="T934" s="758"/>
      <c r="U934" s="758"/>
      <c r="V934" s="758"/>
      <c r="W934" s="758"/>
      <c r="X934" s="326"/>
      <c r="Y934" s="326"/>
    </row>
    <row r="935" spans="1:25" s="327" customFormat="1" ht="22.5" customHeight="1" thickTop="1" thickBot="1" x14ac:dyDescent="0.3">
      <c r="A935" s="740"/>
      <c r="B935" s="741"/>
      <c r="C935" s="741"/>
      <c r="D935" s="741"/>
      <c r="E935" s="741"/>
      <c r="F935" s="741"/>
      <c r="G935" s="741"/>
      <c r="H935" s="741"/>
      <c r="I935" s="741"/>
      <c r="J935" s="741"/>
      <c r="K935" s="742"/>
      <c r="L935" s="758"/>
      <c r="M935" s="758"/>
      <c r="N935" s="758"/>
      <c r="O935" s="758"/>
      <c r="P935" s="758"/>
      <c r="Q935" s="758"/>
      <c r="R935" s="758"/>
      <c r="S935" s="758"/>
      <c r="T935" s="758"/>
      <c r="U935" s="758"/>
      <c r="V935" s="758"/>
      <c r="W935" s="758"/>
      <c r="X935" s="326"/>
      <c r="Y935" s="326"/>
    </row>
    <row r="936" spans="1:25" s="327" customFormat="1" ht="22.5" customHeight="1" thickTop="1" thickBot="1" x14ac:dyDescent="0.3">
      <c r="A936" s="740"/>
      <c r="B936" s="741"/>
      <c r="C936" s="741"/>
      <c r="D936" s="741"/>
      <c r="E936" s="741"/>
      <c r="F936" s="741"/>
      <c r="G936" s="741"/>
      <c r="H936" s="741"/>
      <c r="I936" s="741"/>
      <c r="J936" s="741"/>
      <c r="K936" s="742"/>
      <c r="L936" s="758"/>
      <c r="M936" s="758"/>
      <c r="N936" s="758"/>
      <c r="O936" s="758"/>
      <c r="P936" s="758"/>
      <c r="Q936" s="758"/>
      <c r="R936" s="758"/>
      <c r="S936" s="758"/>
      <c r="T936" s="758"/>
      <c r="U936" s="758"/>
      <c r="V936" s="758"/>
      <c r="W936" s="758"/>
      <c r="X936" s="326"/>
      <c r="Y936" s="326"/>
    </row>
    <row r="937" spans="1:25" s="327" customFormat="1" ht="22.5" customHeight="1" thickTop="1" thickBot="1" x14ac:dyDescent="0.3">
      <c r="A937" s="740"/>
      <c r="B937" s="741"/>
      <c r="C937" s="741"/>
      <c r="D937" s="741"/>
      <c r="E937" s="741"/>
      <c r="F937" s="741"/>
      <c r="G937" s="741"/>
      <c r="H937" s="741"/>
      <c r="I937" s="741"/>
      <c r="J937" s="741"/>
      <c r="K937" s="742"/>
      <c r="L937" s="758"/>
      <c r="M937" s="758"/>
      <c r="N937" s="758"/>
      <c r="O937" s="758"/>
      <c r="P937" s="758"/>
      <c r="Q937" s="758"/>
      <c r="R937" s="758"/>
      <c r="S937" s="758"/>
      <c r="T937" s="758"/>
      <c r="U937" s="758"/>
      <c r="V937" s="758"/>
      <c r="W937" s="758"/>
      <c r="X937" s="326"/>
      <c r="Y937" s="326"/>
    </row>
    <row r="938" spans="1:25" s="327" customFormat="1" ht="22.5" customHeight="1" thickTop="1" thickBot="1" x14ac:dyDescent="0.3">
      <c r="A938" s="740"/>
      <c r="B938" s="741"/>
      <c r="C938" s="741"/>
      <c r="D938" s="741"/>
      <c r="E938" s="741"/>
      <c r="F938" s="741"/>
      <c r="G938" s="741"/>
      <c r="H938" s="741"/>
      <c r="I938" s="741"/>
      <c r="J938" s="741"/>
      <c r="K938" s="742"/>
      <c r="L938" s="758"/>
      <c r="M938" s="758"/>
      <c r="N938" s="758"/>
      <c r="O938" s="758"/>
      <c r="P938" s="758"/>
      <c r="Q938" s="758"/>
      <c r="R938" s="758"/>
      <c r="S938" s="758"/>
      <c r="T938" s="758"/>
      <c r="U938" s="758"/>
      <c r="V938" s="758"/>
      <c r="W938" s="758"/>
      <c r="X938" s="326"/>
      <c r="Y938" s="326"/>
    </row>
    <row r="939" spans="1:25" s="327" customFormat="1" ht="22.5" customHeight="1" thickTop="1" thickBot="1" x14ac:dyDescent="0.3">
      <c r="A939" s="740"/>
      <c r="B939" s="741"/>
      <c r="C939" s="741"/>
      <c r="D939" s="741"/>
      <c r="E939" s="741"/>
      <c r="F939" s="741"/>
      <c r="G939" s="741"/>
      <c r="H939" s="741"/>
      <c r="I939" s="741"/>
      <c r="J939" s="741"/>
      <c r="K939" s="742"/>
      <c r="L939" s="758"/>
      <c r="M939" s="758"/>
      <c r="N939" s="758"/>
      <c r="O939" s="758"/>
      <c r="P939" s="758"/>
      <c r="Q939" s="758"/>
      <c r="R939" s="758"/>
      <c r="S939" s="758"/>
      <c r="T939" s="758"/>
      <c r="U939" s="758"/>
      <c r="V939" s="758"/>
      <c r="W939" s="758"/>
      <c r="X939" s="326"/>
      <c r="Y939" s="326"/>
    </row>
    <row r="940" spans="1:25" s="327" customFormat="1" ht="22.5" customHeight="1" thickTop="1" thickBot="1" x14ac:dyDescent="0.3">
      <c r="A940" s="740"/>
      <c r="B940" s="741"/>
      <c r="C940" s="741"/>
      <c r="D940" s="741"/>
      <c r="E940" s="741"/>
      <c r="F940" s="741"/>
      <c r="G940" s="741"/>
      <c r="H940" s="741"/>
      <c r="I940" s="741"/>
      <c r="J940" s="741"/>
      <c r="K940" s="742"/>
      <c r="L940" s="758"/>
      <c r="M940" s="758"/>
      <c r="N940" s="758"/>
      <c r="O940" s="758"/>
      <c r="P940" s="758"/>
      <c r="Q940" s="758"/>
      <c r="R940" s="758"/>
      <c r="S940" s="758"/>
      <c r="T940" s="758"/>
      <c r="U940" s="758"/>
      <c r="V940" s="758"/>
      <c r="W940" s="758"/>
      <c r="X940" s="326"/>
      <c r="Y940" s="326"/>
    </row>
    <row r="941" spans="1:25" s="327" customFormat="1" ht="22.5" customHeight="1" thickTop="1" thickBot="1" x14ac:dyDescent="0.3">
      <c r="A941" s="740"/>
      <c r="B941" s="741"/>
      <c r="C941" s="741"/>
      <c r="D941" s="741"/>
      <c r="E941" s="741"/>
      <c r="F941" s="741"/>
      <c r="G941" s="741"/>
      <c r="H941" s="741"/>
      <c r="I941" s="741"/>
      <c r="J941" s="741"/>
      <c r="K941" s="742"/>
      <c r="L941" s="758"/>
      <c r="M941" s="758"/>
      <c r="N941" s="758"/>
      <c r="O941" s="758"/>
      <c r="P941" s="758"/>
      <c r="Q941" s="758"/>
      <c r="R941" s="758"/>
      <c r="S941" s="758"/>
      <c r="T941" s="758"/>
      <c r="U941" s="758"/>
      <c r="V941" s="758"/>
      <c r="W941" s="758"/>
      <c r="X941" s="326"/>
      <c r="Y941" s="326"/>
    </row>
    <row r="942" spans="1:25" s="327" customFormat="1" ht="22.5" customHeight="1" thickTop="1" thickBot="1" x14ac:dyDescent="0.3">
      <c r="A942" s="740"/>
      <c r="B942" s="741"/>
      <c r="C942" s="741"/>
      <c r="D942" s="741"/>
      <c r="E942" s="741"/>
      <c r="F942" s="741"/>
      <c r="G942" s="741"/>
      <c r="H942" s="741"/>
      <c r="I942" s="741"/>
      <c r="J942" s="741"/>
      <c r="K942" s="742"/>
      <c r="L942" s="758"/>
      <c r="M942" s="758"/>
      <c r="N942" s="758"/>
      <c r="O942" s="758"/>
      <c r="P942" s="758"/>
      <c r="Q942" s="758"/>
      <c r="R942" s="758"/>
      <c r="S942" s="758"/>
      <c r="T942" s="758"/>
      <c r="U942" s="758"/>
      <c r="V942" s="758"/>
      <c r="W942" s="758"/>
      <c r="X942" s="326"/>
      <c r="Y942" s="326"/>
    </row>
    <row r="943" spans="1:25" s="327" customFormat="1" ht="22.5" customHeight="1" thickTop="1" thickBot="1" x14ac:dyDescent="0.3">
      <c r="A943" s="740"/>
      <c r="B943" s="741"/>
      <c r="C943" s="741"/>
      <c r="D943" s="741"/>
      <c r="E943" s="741"/>
      <c r="F943" s="741"/>
      <c r="G943" s="741"/>
      <c r="H943" s="741"/>
      <c r="I943" s="741"/>
      <c r="J943" s="741"/>
      <c r="K943" s="742"/>
      <c r="L943" s="758"/>
      <c r="M943" s="758"/>
      <c r="N943" s="758"/>
      <c r="O943" s="758"/>
      <c r="P943" s="758"/>
      <c r="Q943" s="758"/>
      <c r="R943" s="758"/>
      <c r="S943" s="758"/>
      <c r="T943" s="758"/>
      <c r="U943" s="758"/>
      <c r="V943" s="758"/>
      <c r="W943" s="758"/>
      <c r="X943" s="326"/>
      <c r="Y943" s="326"/>
    </row>
    <row r="944" spans="1:25" s="327" customFormat="1" ht="22.5" customHeight="1" thickTop="1" thickBot="1" x14ac:dyDescent="0.3">
      <c r="A944" s="740"/>
      <c r="B944" s="741"/>
      <c r="C944" s="741"/>
      <c r="D944" s="741"/>
      <c r="E944" s="741"/>
      <c r="F944" s="741"/>
      <c r="G944" s="741"/>
      <c r="H944" s="741"/>
      <c r="I944" s="741"/>
      <c r="J944" s="741"/>
      <c r="K944" s="742"/>
      <c r="L944" s="758"/>
      <c r="M944" s="758"/>
      <c r="N944" s="758"/>
      <c r="O944" s="758"/>
      <c r="P944" s="758"/>
      <c r="Q944" s="758"/>
      <c r="R944" s="758"/>
      <c r="S944" s="758"/>
      <c r="T944" s="758"/>
      <c r="U944" s="758"/>
      <c r="V944" s="758"/>
      <c r="W944" s="758"/>
      <c r="X944" s="326"/>
      <c r="Y944" s="326"/>
    </row>
    <row r="945" spans="1:25" s="327" customFormat="1" ht="22.5" customHeight="1" thickTop="1" thickBot="1" x14ac:dyDescent="0.3">
      <c r="A945" s="740"/>
      <c r="B945" s="741"/>
      <c r="C945" s="741"/>
      <c r="D945" s="741"/>
      <c r="E945" s="741"/>
      <c r="F945" s="741"/>
      <c r="G945" s="741"/>
      <c r="H945" s="741"/>
      <c r="I945" s="741"/>
      <c r="J945" s="741"/>
      <c r="K945" s="742"/>
      <c r="L945" s="758"/>
      <c r="M945" s="758"/>
      <c r="N945" s="758"/>
      <c r="O945" s="758"/>
      <c r="P945" s="758"/>
      <c r="Q945" s="758"/>
      <c r="R945" s="758"/>
      <c r="S945" s="758"/>
      <c r="T945" s="758"/>
      <c r="U945" s="758"/>
      <c r="V945" s="758"/>
      <c r="W945" s="758"/>
      <c r="X945" s="326"/>
      <c r="Y945" s="326"/>
    </row>
    <row r="946" spans="1:25" s="327" customFormat="1" ht="22.5" customHeight="1" thickTop="1" thickBot="1" x14ac:dyDescent="0.3">
      <c r="A946" s="740"/>
      <c r="B946" s="741"/>
      <c r="C946" s="741"/>
      <c r="D946" s="741"/>
      <c r="E946" s="741"/>
      <c r="F946" s="741"/>
      <c r="G946" s="741"/>
      <c r="H946" s="741"/>
      <c r="I946" s="741"/>
      <c r="J946" s="741"/>
      <c r="K946" s="742"/>
      <c r="L946" s="758"/>
      <c r="M946" s="758"/>
      <c r="N946" s="758"/>
      <c r="O946" s="758"/>
      <c r="P946" s="758"/>
      <c r="Q946" s="758"/>
      <c r="R946" s="758"/>
      <c r="S946" s="758"/>
      <c r="T946" s="758"/>
      <c r="U946" s="758"/>
      <c r="V946" s="758"/>
      <c r="W946" s="758"/>
      <c r="X946" s="326"/>
      <c r="Y946" s="326"/>
    </row>
    <row r="947" spans="1:25" s="327" customFormat="1" ht="22.5" customHeight="1" thickTop="1" thickBot="1" x14ac:dyDescent="0.3">
      <c r="A947" s="740"/>
      <c r="B947" s="741"/>
      <c r="C947" s="741"/>
      <c r="D947" s="741"/>
      <c r="E947" s="741"/>
      <c r="F947" s="741"/>
      <c r="G947" s="741"/>
      <c r="H947" s="741"/>
      <c r="I947" s="741"/>
      <c r="J947" s="741"/>
      <c r="K947" s="742"/>
      <c r="L947" s="758"/>
      <c r="M947" s="758"/>
      <c r="N947" s="758"/>
      <c r="O947" s="758"/>
      <c r="P947" s="758"/>
      <c r="Q947" s="758"/>
      <c r="R947" s="758"/>
      <c r="S947" s="758"/>
      <c r="T947" s="758"/>
      <c r="U947" s="758"/>
      <c r="V947" s="758"/>
      <c r="W947" s="758"/>
      <c r="X947" s="326"/>
      <c r="Y947" s="326"/>
    </row>
    <row r="948" spans="1:25" s="327" customFormat="1" ht="22.5" customHeight="1" thickTop="1" thickBot="1" x14ac:dyDescent="0.3">
      <c r="A948" s="740"/>
      <c r="B948" s="741"/>
      <c r="C948" s="741"/>
      <c r="D948" s="741"/>
      <c r="E948" s="741"/>
      <c r="F948" s="741"/>
      <c r="G948" s="741"/>
      <c r="H948" s="741"/>
      <c r="I948" s="741"/>
      <c r="J948" s="741"/>
      <c r="K948" s="742"/>
      <c r="L948" s="758"/>
      <c r="M948" s="758"/>
      <c r="N948" s="758"/>
      <c r="O948" s="758"/>
      <c r="P948" s="758"/>
      <c r="Q948" s="758"/>
      <c r="R948" s="758"/>
      <c r="S948" s="758"/>
      <c r="T948" s="758"/>
      <c r="U948" s="758"/>
      <c r="V948" s="758"/>
      <c r="W948" s="758"/>
      <c r="X948" s="326"/>
      <c r="Y948" s="326"/>
    </row>
    <row r="949" spans="1:25" s="327" customFormat="1" ht="22.5" customHeight="1" thickTop="1" thickBot="1" x14ac:dyDescent="0.3">
      <c r="A949" s="740"/>
      <c r="B949" s="741"/>
      <c r="C949" s="741"/>
      <c r="D949" s="741"/>
      <c r="E949" s="741"/>
      <c r="F949" s="741"/>
      <c r="G949" s="741"/>
      <c r="H949" s="741"/>
      <c r="I949" s="741"/>
      <c r="J949" s="741"/>
      <c r="K949" s="742"/>
      <c r="L949" s="758"/>
      <c r="M949" s="758"/>
      <c r="N949" s="758"/>
      <c r="O949" s="758"/>
      <c r="P949" s="758"/>
      <c r="Q949" s="758"/>
      <c r="R949" s="758"/>
      <c r="S949" s="758"/>
      <c r="T949" s="758"/>
      <c r="U949" s="758"/>
      <c r="V949" s="758"/>
      <c r="W949" s="758"/>
      <c r="X949" s="326"/>
      <c r="Y949" s="326"/>
    </row>
    <row r="950" spans="1:25" s="327" customFormat="1" ht="22.5" customHeight="1" thickTop="1" thickBot="1" x14ac:dyDescent="0.3">
      <c r="A950" s="740"/>
      <c r="B950" s="741"/>
      <c r="C950" s="741"/>
      <c r="D950" s="741"/>
      <c r="E950" s="741"/>
      <c r="F950" s="741"/>
      <c r="G950" s="741"/>
      <c r="H950" s="333"/>
      <c r="I950" s="333"/>
      <c r="J950" s="333"/>
      <c r="K950" s="334"/>
      <c r="L950" s="351"/>
      <c r="M950" s="351"/>
      <c r="N950" s="351"/>
      <c r="O950" s="351"/>
      <c r="P950" s="351"/>
      <c r="Q950" s="351"/>
      <c r="R950" s="351"/>
      <c r="S950" s="351"/>
      <c r="T950" s="351"/>
      <c r="U950" s="351"/>
      <c r="V950" s="351"/>
      <c r="W950" s="351"/>
      <c r="X950" s="326"/>
      <c r="Y950" s="326"/>
    </row>
    <row r="951" spans="1:25" s="327" customFormat="1" ht="22.5" customHeight="1" thickTop="1" thickBot="1" x14ac:dyDescent="0.3">
      <c r="A951" s="740"/>
      <c r="B951" s="741"/>
      <c r="C951" s="741"/>
      <c r="D951" s="741"/>
      <c r="E951" s="741"/>
      <c r="F951" s="741"/>
      <c r="G951" s="741"/>
      <c r="H951" s="741"/>
      <c r="I951" s="741"/>
      <c r="J951" s="741"/>
      <c r="K951" s="742"/>
      <c r="L951" s="758"/>
      <c r="M951" s="758"/>
      <c r="N951" s="758"/>
      <c r="O951" s="758"/>
      <c r="P951" s="758"/>
      <c r="Q951" s="758"/>
      <c r="R951" s="758"/>
      <c r="S951" s="758"/>
      <c r="T951" s="758"/>
      <c r="U951" s="758"/>
      <c r="V951" s="758"/>
      <c r="W951" s="758"/>
      <c r="X951" s="326"/>
      <c r="Y951" s="326"/>
    </row>
    <row r="952" spans="1:25" s="327" customFormat="1" ht="22.5" customHeight="1" thickTop="1" thickBot="1" x14ac:dyDescent="0.3">
      <c r="A952" s="740"/>
      <c r="B952" s="741"/>
      <c r="C952" s="741"/>
      <c r="D952" s="741"/>
      <c r="E952" s="741"/>
      <c r="F952" s="741"/>
      <c r="G952" s="741"/>
      <c r="H952" s="741"/>
      <c r="I952" s="741"/>
      <c r="J952" s="741"/>
      <c r="K952" s="742"/>
      <c r="L952" s="758"/>
      <c r="M952" s="758"/>
      <c r="N952" s="758"/>
      <c r="O952" s="758"/>
      <c r="P952" s="758"/>
      <c r="Q952" s="758"/>
      <c r="R952" s="758"/>
      <c r="S952" s="758"/>
      <c r="T952" s="758"/>
      <c r="U952" s="758"/>
      <c r="V952" s="758"/>
      <c r="W952" s="758"/>
      <c r="X952" s="326"/>
      <c r="Y952" s="326"/>
    </row>
    <row r="953" spans="1:25" s="327" customFormat="1" ht="22.5" customHeight="1" thickTop="1" thickBot="1" x14ac:dyDescent="0.3">
      <c r="A953" s="740"/>
      <c r="B953" s="741"/>
      <c r="C953" s="741"/>
      <c r="D953" s="741"/>
      <c r="E953" s="741"/>
      <c r="F953" s="741"/>
      <c r="G953" s="741"/>
      <c r="H953" s="741"/>
      <c r="I953" s="741"/>
      <c r="J953" s="741"/>
      <c r="K953" s="742"/>
      <c r="L953" s="758"/>
      <c r="M953" s="758"/>
      <c r="N953" s="758"/>
      <c r="O953" s="758"/>
      <c r="P953" s="758"/>
      <c r="Q953" s="758"/>
      <c r="R953" s="758"/>
      <c r="S953" s="758"/>
      <c r="T953" s="758"/>
      <c r="U953" s="758"/>
      <c r="V953" s="758"/>
      <c r="W953" s="758"/>
      <c r="X953" s="326"/>
      <c r="Y953" s="326"/>
    </row>
    <row r="954" spans="1:25" s="327" customFormat="1" ht="22.5" customHeight="1" thickTop="1" thickBot="1" x14ac:dyDescent="0.3">
      <c r="A954" s="740"/>
      <c r="B954" s="741"/>
      <c r="C954" s="741"/>
      <c r="D954" s="741"/>
      <c r="E954" s="741"/>
      <c r="F954" s="741"/>
      <c r="G954" s="741"/>
      <c r="H954" s="741"/>
      <c r="I954" s="741"/>
      <c r="J954" s="741"/>
      <c r="K954" s="742"/>
      <c r="L954" s="758"/>
      <c r="M954" s="758"/>
      <c r="N954" s="758"/>
      <c r="O954" s="758"/>
      <c r="P954" s="758"/>
      <c r="Q954" s="758"/>
      <c r="R954" s="758"/>
      <c r="S954" s="758"/>
      <c r="T954" s="758"/>
      <c r="U954" s="758"/>
      <c r="V954" s="758"/>
      <c r="W954" s="758"/>
      <c r="X954" s="326"/>
      <c r="Y954" s="326"/>
    </row>
    <row r="955" spans="1:25" s="327" customFormat="1" ht="22.5" customHeight="1" thickTop="1" thickBot="1" x14ac:dyDescent="0.3">
      <c r="A955" s="740"/>
      <c r="B955" s="741"/>
      <c r="C955" s="741"/>
      <c r="D955" s="741"/>
      <c r="E955" s="741"/>
      <c r="F955" s="741"/>
      <c r="G955" s="741"/>
      <c r="H955" s="741"/>
      <c r="I955" s="741"/>
      <c r="J955" s="741"/>
      <c r="K955" s="742"/>
      <c r="L955" s="758"/>
      <c r="M955" s="758"/>
      <c r="N955" s="758"/>
      <c r="O955" s="758"/>
      <c r="P955" s="758"/>
      <c r="Q955" s="758"/>
      <c r="R955" s="758"/>
      <c r="S955" s="758"/>
      <c r="T955" s="758"/>
      <c r="U955" s="758"/>
      <c r="V955" s="758"/>
      <c r="W955" s="758"/>
      <c r="X955" s="326"/>
      <c r="Y955" s="326"/>
    </row>
    <row r="956" spans="1:25" s="327" customFormat="1" ht="22.5" customHeight="1" thickTop="1" thickBot="1" x14ac:dyDescent="0.3">
      <c r="A956" s="740"/>
      <c r="B956" s="741"/>
      <c r="C956" s="741"/>
      <c r="D956" s="741"/>
      <c r="E956" s="741"/>
      <c r="F956" s="741"/>
      <c r="G956" s="741"/>
      <c r="H956" s="741"/>
      <c r="I956" s="741"/>
      <c r="J956" s="741"/>
      <c r="K956" s="742"/>
      <c r="L956" s="758"/>
      <c r="M956" s="758"/>
      <c r="N956" s="758"/>
      <c r="O956" s="758"/>
      <c r="P956" s="758"/>
      <c r="Q956" s="758"/>
      <c r="R956" s="758"/>
      <c r="S956" s="758"/>
      <c r="T956" s="758"/>
      <c r="U956" s="758"/>
      <c r="V956" s="758"/>
      <c r="W956" s="758"/>
      <c r="X956" s="326"/>
      <c r="Y956" s="326"/>
    </row>
    <row r="957" spans="1:25" s="327" customFormat="1" ht="22.5" customHeight="1" thickTop="1" thickBot="1" x14ac:dyDescent="0.3">
      <c r="A957" s="740"/>
      <c r="B957" s="741"/>
      <c r="C957" s="741"/>
      <c r="D957" s="741"/>
      <c r="E957" s="741"/>
      <c r="F957" s="741"/>
      <c r="G957" s="741"/>
      <c r="H957" s="741"/>
      <c r="I957" s="741"/>
      <c r="J957" s="741"/>
      <c r="K957" s="742"/>
      <c r="L957" s="758"/>
      <c r="M957" s="758"/>
      <c r="N957" s="758"/>
      <c r="O957" s="758"/>
      <c r="P957" s="758"/>
      <c r="Q957" s="758"/>
      <c r="R957" s="758"/>
      <c r="S957" s="758"/>
      <c r="T957" s="758"/>
      <c r="U957" s="758"/>
      <c r="V957" s="758"/>
      <c r="W957" s="758"/>
      <c r="X957" s="326"/>
      <c r="Y957" s="326"/>
    </row>
    <row r="958" spans="1:25" s="327" customFormat="1" ht="22.5" customHeight="1" thickTop="1" thickBot="1" x14ac:dyDescent="0.3">
      <c r="A958" s="740"/>
      <c r="B958" s="741"/>
      <c r="C958" s="741"/>
      <c r="D958" s="741"/>
      <c r="E958" s="741"/>
      <c r="F958" s="741"/>
      <c r="G958" s="741"/>
      <c r="H958" s="741"/>
      <c r="I958" s="741"/>
      <c r="J958" s="741"/>
      <c r="K958" s="742"/>
      <c r="L958" s="758"/>
      <c r="M958" s="758"/>
      <c r="N958" s="758"/>
      <c r="O958" s="758"/>
      <c r="P958" s="758"/>
      <c r="Q958" s="758"/>
      <c r="R958" s="758"/>
      <c r="S958" s="758"/>
      <c r="T958" s="758"/>
      <c r="U958" s="758"/>
      <c r="V958" s="758"/>
      <c r="W958" s="758"/>
      <c r="X958" s="326"/>
      <c r="Y958" s="326"/>
    </row>
    <row r="959" spans="1:25" s="327" customFormat="1" ht="22.5" customHeight="1" thickTop="1" thickBot="1" x14ac:dyDescent="0.3">
      <c r="A959" s="740"/>
      <c r="B959" s="741"/>
      <c r="C959" s="741"/>
      <c r="D959" s="741"/>
      <c r="E959" s="741"/>
      <c r="F959" s="741"/>
      <c r="G959" s="741"/>
      <c r="H959" s="741"/>
      <c r="I959" s="741"/>
      <c r="J959" s="741"/>
      <c r="K959" s="742"/>
      <c r="L959" s="758"/>
      <c r="M959" s="758"/>
      <c r="N959" s="758"/>
      <c r="O959" s="758"/>
      <c r="P959" s="758"/>
      <c r="Q959" s="758"/>
      <c r="R959" s="758"/>
      <c r="S959" s="758"/>
      <c r="T959" s="758"/>
      <c r="U959" s="758"/>
      <c r="V959" s="758"/>
      <c r="W959" s="758"/>
      <c r="X959" s="326"/>
      <c r="Y959" s="326"/>
    </row>
    <row r="960" spans="1:25" s="327" customFormat="1" ht="22.5" customHeight="1" thickTop="1" thickBot="1" x14ac:dyDescent="0.3">
      <c r="A960" s="740"/>
      <c r="B960" s="741"/>
      <c r="C960" s="741"/>
      <c r="D960" s="741"/>
      <c r="E960" s="741"/>
      <c r="F960" s="741"/>
      <c r="G960" s="741"/>
      <c r="H960" s="741"/>
      <c r="I960" s="741"/>
      <c r="J960" s="741"/>
      <c r="K960" s="742"/>
      <c r="L960" s="758"/>
      <c r="M960" s="758"/>
      <c r="N960" s="758"/>
      <c r="O960" s="758"/>
      <c r="P960" s="758"/>
      <c r="Q960" s="758"/>
      <c r="R960" s="758"/>
      <c r="S960" s="758"/>
      <c r="T960" s="758"/>
      <c r="U960" s="758"/>
      <c r="V960" s="758"/>
      <c r="W960" s="758"/>
      <c r="X960" s="326"/>
      <c r="Y960" s="326"/>
    </row>
    <row r="961" spans="1:25" s="327" customFormat="1" ht="22.5" customHeight="1" thickTop="1" thickBot="1" x14ac:dyDescent="0.3">
      <c r="A961" s="740"/>
      <c r="B961" s="741"/>
      <c r="C961" s="741"/>
      <c r="D961" s="741"/>
      <c r="E961" s="741"/>
      <c r="F961" s="741"/>
      <c r="G961" s="741"/>
      <c r="H961" s="741"/>
      <c r="I961" s="741"/>
      <c r="J961" s="741"/>
      <c r="K961" s="742"/>
      <c r="L961" s="758"/>
      <c r="M961" s="758"/>
      <c r="N961" s="758"/>
      <c r="O961" s="758"/>
      <c r="P961" s="758"/>
      <c r="Q961" s="758"/>
      <c r="R961" s="758"/>
      <c r="S961" s="758"/>
      <c r="T961" s="758"/>
      <c r="U961" s="758"/>
      <c r="V961" s="758"/>
      <c r="W961" s="758"/>
      <c r="X961" s="326"/>
      <c r="Y961" s="326"/>
    </row>
    <row r="962" spans="1:25" s="327" customFormat="1" ht="22.5" customHeight="1" thickTop="1" thickBot="1" x14ac:dyDescent="0.3">
      <c r="A962" s="740"/>
      <c r="B962" s="741"/>
      <c r="C962" s="741"/>
      <c r="D962" s="741"/>
      <c r="E962" s="741"/>
      <c r="F962" s="741"/>
      <c r="G962" s="741"/>
      <c r="H962" s="741"/>
      <c r="I962" s="741"/>
      <c r="J962" s="741"/>
      <c r="K962" s="742"/>
      <c r="L962" s="758"/>
      <c r="M962" s="758"/>
      <c r="N962" s="758"/>
      <c r="O962" s="758"/>
      <c r="P962" s="758"/>
      <c r="Q962" s="758"/>
      <c r="R962" s="758"/>
      <c r="S962" s="758"/>
      <c r="T962" s="758"/>
      <c r="U962" s="758"/>
      <c r="V962" s="758"/>
      <c r="W962" s="758"/>
      <c r="X962" s="326"/>
      <c r="Y962" s="326"/>
    </row>
    <row r="963" spans="1:25" s="327" customFormat="1" ht="22.5" customHeight="1" thickTop="1" thickBot="1" x14ac:dyDescent="0.3">
      <c r="A963" s="740"/>
      <c r="B963" s="741"/>
      <c r="C963" s="741"/>
      <c r="D963" s="741"/>
      <c r="E963" s="741"/>
      <c r="F963" s="741"/>
      <c r="G963" s="741"/>
      <c r="H963" s="741"/>
      <c r="I963" s="741"/>
      <c r="J963" s="741"/>
      <c r="K963" s="742"/>
      <c r="L963" s="758"/>
      <c r="M963" s="758"/>
      <c r="N963" s="758"/>
      <c r="O963" s="758"/>
      <c r="P963" s="758"/>
      <c r="Q963" s="758"/>
      <c r="R963" s="758"/>
      <c r="S963" s="758"/>
      <c r="T963" s="758"/>
      <c r="U963" s="758"/>
      <c r="V963" s="758"/>
      <c r="W963" s="758"/>
      <c r="X963" s="326"/>
      <c r="Y963" s="326"/>
    </row>
    <row r="964" spans="1:25" s="327" customFormat="1" ht="22.5" customHeight="1" thickTop="1" thickBot="1" x14ac:dyDescent="0.3">
      <c r="A964" s="740"/>
      <c r="B964" s="741"/>
      <c r="C964" s="741"/>
      <c r="D964" s="741"/>
      <c r="E964" s="741"/>
      <c r="F964" s="741"/>
      <c r="G964" s="741"/>
      <c r="H964" s="741"/>
      <c r="I964" s="741"/>
      <c r="J964" s="741"/>
      <c r="K964" s="742"/>
      <c r="L964" s="758"/>
      <c r="M964" s="758"/>
      <c r="N964" s="758"/>
      <c r="O964" s="758"/>
      <c r="P964" s="758"/>
      <c r="Q964" s="758"/>
      <c r="R964" s="758"/>
      <c r="S964" s="758"/>
      <c r="T964" s="758"/>
      <c r="U964" s="758"/>
      <c r="V964" s="758"/>
      <c r="W964" s="758"/>
      <c r="X964" s="326"/>
      <c r="Y964" s="326"/>
    </row>
    <row r="965" spans="1:25" s="327" customFormat="1" ht="22.5" customHeight="1" thickTop="1" thickBot="1" x14ac:dyDescent="0.3">
      <c r="A965" s="740"/>
      <c r="B965" s="741"/>
      <c r="C965" s="741"/>
      <c r="D965" s="741"/>
      <c r="E965" s="741"/>
      <c r="F965" s="741"/>
      <c r="G965" s="741"/>
      <c r="H965" s="741"/>
      <c r="I965" s="741"/>
      <c r="J965" s="741"/>
      <c r="K965" s="742"/>
      <c r="L965" s="758"/>
      <c r="M965" s="758"/>
      <c r="N965" s="758"/>
      <c r="O965" s="758"/>
      <c r="P965" s="758"/>
      <c r="Q965" s="758"/>
      <c r="R965" s="758"/>
      <c r="S965" s="758"/>
      <c r="T965" s="758"/>
      <c r="U965" s="758"/>
      <c r="V965" s="758"/>
      <c r="W965" s="758"/>
      <c r="X965" s="326"/>
      <c r="Y965" s="326"/>
    </row>
    <row r="966" spans="1:25" s="327" customFormat="1" ht="22.5" customHeight="1" thickTop="1" thickBot="1" x14ac:dyDescent="0.3">
      <c r="A966" s="740"/>
      <c r="B966" s="741"/>
      <c r="C966" s="741"/>
      <c r="D966" s="741"/>
      <c r="E966" s="741"/>
      <c r="F966" s="741"/>
      <c r="G966" s="741"/>
      <c r="H966" s="741"/>
      <c r="I966" s="741"/>
      <c r="J966" s="741"/>
      <c r="K966" s="742"/>
      <c r="L966" s="758"/>
      <c r="M966" s="758"/>
      <c r="N966" s="758"/>
      <c r="O966" s="758"/>
      <c r="P966" s="758"/>
      <c r="Q966" s="758"/>
      <c r="R966" s="758"/>
      <c r="S966" s="758"/>
      <c r="T966" s="758"/>
      <c r="U966" s="758"/>
      <c r="V966" s="758"/>
      <c r="W966" s="758"/>
      <c r="X966" s="326"/>
      <c r="Y966" s="326"/>
    </row>
    <row r="967" spans="1:25" s="327" customFormat="1" ht="22.5" customHeight="1" thickTop="1" thickBot="1" x14ac:dyDescent="0.3">
      <c r="A967" s="740"/>
      <c r="B967" s="741"/>
      <c r="C967" s="741"/>
      <c r="D967" s="741"/>
      <c r="E967" s="741"/>
      <c r="F967" s="741"/>
      <c r="G967" s="741"/>
      <c r="H967" s="741"/>
      <c r="I967" s="741"/>
      <c r="J967" s="741"/>
      <c r="K967" s="742"/>
      <c r="L967" s="758"/>
      <c r="M967" s="758"/>
      <c r="N967" s="758"/>
      <c r="O967" s="758"/>
      <c r="P967" s="758"/>
      <c r="Q967" s="758"/>
      <c r="R967" s="758"/>
      <c r="S967" s="758"/>
      <c r="T967" s="758"/>
      <c r="U967" s="758"/>
      <c r="V967" s="758"/>
      <c r="W967" s="758"/>
      <c r="X967" s="326"/>
      <c r="Y967" s="326"/>
    </row>
    <row r="968" spans="1:25" s="327" customFormat="1" ht="22.5" customHeight="1" thickTop="1" thickBot="1" x14ac:dyDescent="0.3">
      <c r="A968" s="740"/>
      <c r="B968" s="741"/>
      <c r="C968" s="741"/>
      <c r="D968" s="741"/>
      <c r="E968" s="741"/>
      <c r="F968" s="741"/>
      <c r="G968" s="741"/>
      <c r="H968" s="741"/>
      <c r="I968" s="741"/>
      <c r="J968" s="741"/>
      <c r="K968" s="742"/>
      <c r="L968" s="758"/>
      <c r="M968" s="758"/>
      <c r="N968" s="758"/>
      <c r="O968" s="758"/>
      <c r="P968" s="758"/>
      <c r="Q968" s="758"/>
      <c r="R968" s="758"/>
      <c r="S968" s="758"/>
      <c r="T968" s="758"/>
      <c r="U968" s="758"/>
      <c r="V968" s="758"/>
      <c r="W968" s="758"/>
      <c r="X968" s="326"/>
      <c r="Y968" s="326"/>
    </row>
    <row r="969" spans="1:25" s="327" customFormat="1" ht="22.5" customHeight="1" thickTop="1" thickBot="1" x14ac:dyDescent="0.3">
      <c r="A969" s="740"/>
      <c r="B969" s="741"/>
      <c r="C969" s="741"/>
      <c r="D969" s="741"/>
      <c r="E969" s="741"/>
      <c r="F969" s="741"/>
      <c r="G969" s="741"/>
      <c r="H969" s="741"/>
      <c r="I969" s="741"/>
      <c r="J969" s="741"/>
      <c r="K969" s="742"/>
      <c r="L969" s="758"/>
      <c r="M969" s="758"/>
      <c r="N969" s="758"/>
      <c r="O969" s="758"/>
      <c r="P969" s="758"/>
      <c r="Q969" s="758"/>
      <c r="R969" s="758"/>
      <c r="S969" s="758"/>
      <c r="T969" s="758"/>
      <c r="U969" s="758"/>
      <c r="V969" s="758"/>
      <c r="W969" s="758"/>
      <c r="X969" s="326"/>
      <c r="Y969" s="326"/>
    </row>
    <row r="970" spans="1:25" s="327" customFormat="1" ht="22.5" customHeight="1" thickTop="1" thickBot="1" x14ac:dyDescent="0.3">
      <c r="A970" s="740"/>
      <c r="B970" s="741"/>
      <c r="C970" s="741"/>
      <c r="D970" s="741"/>
      <c r="E970" s="741"/>
      <c r="F970" s="741"/>
      <c r="G970" s="741"/>
      <c r="H970" s="741"/>
      <c r="I970" s="741"/>
      <c r="J970" s="741"/>
      <c r="K970" s="742"/>
      <c r="L970" s="758"/>
      <c r="M970" s="758"/>
      <c r="N970" s="758"/>
      <c r="O970" s="758"/>
      <c r="P970" s="758"/>
      <c r="Q970" s="758"/>
      <c r="R970" s="758"/>
      <c r="S970" s="758"/>
      <c r="T970" s="758"/>
      <c r="U970" s="758"/>
      <c r="V970" s="758"/>
      <c r="W970" s="758"/>
      <c r="X970" s="326"/>
      <c r="Y970" s="326"/>
    </row>
    <row r="971" spans="1:25" s="327" customFormat="1" ht="22.5" customHeight="1" thickTop="1" thickBot="1" x14ac:dyDescent="0.3">
      <c r="A971" s="740"/>
      <c r="B971" s="741"/>
      <c r="C971" s="741"/>
      <c r="D971" s="741"/>
      <c r="E971" s="741"/>
      <c r="F971" s="741"/>
      <c r="G971" s="741"/>
      <c r="H971" s="741"/>
      <c r="I971" s="741"/>
      <c r="J971" s="741"/>
      <c r="K971" s="742"/>
      <c r="L971" s="758"/>
      <c r="M971" s="758"/>
      <c r="N971" s="758"/>
      <c r="O971" s="758"/>
      <c r="P971" s="758"/>
      <c r="Q971" s="758"/>
      <c r="R971" s="758"/>
      <c r="S971" s="758"/>
      <c r="T971" s="758"/>
      <c r="U971" s="758"/>
      <c r="V971" s="758"/>
      <c r="W971" s="758"/>
      <c r="X971" s="326"/>
      <c r="Y971" s="326"/>
    </row>
    <row r="972" spans="1:25" s="327" customFormat="1" ht="22.5" customHeight="1" thickTop="1" thickBot="1" x14ac:dyDescent="0.3">
      <c r="A972" s="740"/>
      <c r="B972" s="741"/>
      <c r="C972" s="741"/>
      <c r="D972" s="741"/>
      <c r="E972" s="741"/>
      <c r="F972" s="741"/>
      <c r="G972" s="741"/>
      <c r="H972" s="741"/>
      <c r="I972" s="741"/>
      <c r="J972" s="741"/>
      <c r="K972" s="742"/>
      <c r="L972" s="758"/>
      <c r="M972" s="758"/>
      <c r="N972" s="758"/>
      <c r="O972" s="758"/>
      <c r="P972" s="758"/>
      <c r="Q972" s="758"/>
      <c r="R972" s="758"/>
      <c r="S972" s="758"/>
      <c r="T972" s="758"/>
      <c r="U972" s="758"/>
      <c r="V972" s="758"/>
      <c r="W972" s="758"/>
      <c r="X972" s="326"/>
      <c r="Y972" s="326"/>
    </row>
    <row r="973" spans="1:25" s="327" customFormat="1" ht="22.5" customHeight="1" thickTop="1" thickBot="1" x14ac:dyDescent="0.3">
      <c r="A973" s="740"/>
      <c r="B973" s="741"/>
      <c r="C973" s="741"/>
      <c r="D973" s="741"/>
      <c r="E973" s="741"/>
      <c r="F973" s="741"/>
      <c r="G973" s="741"/>
      <c r="H973" s="741"/>
      <c r="I973" s="741"/>
      <c r="J973" s="741"/>
      <c r="K973" s="742"/>
      <c r="L973" s="758"/>
      <c r="M973" s="758"/>
      <c r="N973" s="758"/>
      <c r="O973" s="758"/>
      <c r="P973" s="758"/>
      <c r="Q973" s="758"/>
      <c r="R973" s="758"/>
      <c r="S973" s="758"/>
      <c r="T973" s="758"/>
      <c r="U973" s="758"/>
      <c r="V973" s="758"/>
      <c r="W973" s="758"/>
      <c r="X973" s="326"/>
      <c r="Y973" s="326"/>
    </row>
    <row r="974" spans="1:25" s="327" customFormat="1" ht="22.5" customHeight="1" thickTop="1" thickBot="1" x14ac:dyDescent="0.3">
      <c r="A974" s="740"/>
      <c r="B974" s="741"/>
      <c r="C974" s="741"/>
      <c r="D974" s="741"/>
      <c r="E974" s="741"/>
      <c r="F974" s="741"/>
      <c r="G974" s="741"/>
      <c r="H974" s="741"/>
      <c r="I974" s="741"/>
      <c r="J974" s="741"/>
      <c r="K974" s="742"/>
      <c r="L974" s="758"/>
      <c r="M974" s="758"/>
      <c r="N974" s="758"/>
      <c r="O974" s="758"/>
      <c r="P974" s="758"/>
      <c r="Q974" s="758"/>
      <c r="R974" s="758"/>
      <c r="S974" s="758"/>
      <c r="T974" s="758"/>
      <c r="U974" s="758"/>
      <c r="V974" s="758"/>
      <c r="W974" s="758"/>
      <c r="X974" s="326"/>
      <c r="Y974" s="326"/>
    </row>
    <row r="975" spans="1:25" s="327" customFormat="1" ht="22.5" customHeight="1" thickTop="1" thickBot="1" x14ac:dyDescent="0.3">
      <c r="A975" s="740"/>
      <c r="B975" s="741"/>
      <c r="C975" s="741"/>
      <c r="D975" s="741"/>
      <c r="E975" s="741"/>
      <c r="F975" s="741"/>
      <c r="G975" s="741"/>
      <c r="H975" s="741"/>
      <c r="I975" s="741"/>
      <c r="J975" s="741"/>
      <c r="K975" s="742"/>
      <c r="L975" s="758"/>
      <c r="M975" s="758"/>
      <c r="N975" s="758"/>
      <c r="O975" s="758"/>
      <c r="P975" s="758"/>
      <c r="Q975" s="758"/>
      <c r="R975" s="758"/>
      <c r="S975" s="758"/>
      <c r="T975" s="758"/>
      <c r="U975" s="758"/>
      <c r="V975" s="758"/>
      <c r="W975" s="758"/>
      <c r="X975" s="326"/>
      <c r="Y975" s="326"/>
    </row>
    <row r="976" spans="1:25" s="327" customFormat="1" ht="22.5" customHeight="1" thickTop="1" thickBot="1" x14ac:dyDescent="0.3">
      <c r="A976" s="740"/>
      <c r="B976" s="741"/>
      <c r="C976" s="741"/>
      <c r="D976" s="741"/>
      <c r="E976" s="741"/>
      <c r="F976" s="741"/>
      <c r="G976" s="741"/>
      <c r="H976" s="741"/>
      <c r="I976" s="741"/>
      <c r="J976" s="741"/>
      <c r="K976" s="742"/>
      <c r="L976" s="758"/>
      <c r="M976" s="758"/>
      <c r="N976" s="758"/>
      <c r="O976" s="758"/>
      <c r="P976" s="758"/>
      <c r="Q976" s="758"/>
      <c r="R976" s="758"/>
      <c r="S976" s="758"/>
      <c r="T976" s="758"/>
      <c r="U976" s="758"/>
      <c r="V976" s="758"/>
      <c r="W976" s="758"/>
      <c r="X976" s="326"/>
      <c r="Y976" s="326"/>
    </row>
    <row r="977" spans="1:25" s="327" customFormat="1" ht="22.5" customHeight="1" thickTop="1" thickBot="1" x14ac:dyDescent="0.3">
      <c r="A977" s="740"/>
      <c r="B977" s="741"/>
      <c r="C977" s="741"/>
      <c r="D977" s="741"/>
      <c r="E977" s="741"/>
      <c r="F977" s="741"/>
      <c r="G977" s="741"/>
      <c r="H977" s="741"/>
      <c r="I977" s="741"/>
      <c r="J977" s="741"/>
      <c r="K977" s="742"/>
      <c r="L977" s="758"/>
      <c r="M977" s="758"/>
      <c r="N977" s="758"/>
      <c r="O977" s="758"/>
      <c r="P977" s="758"/>
      <c r="Q977" s="758"/>
      <c r="R977" s="758"/>
      <c r="S977" s="758"/>
      <c r="T977" s="758"/>
      <c r="U977" s="758"/>
      <c r="V977" s="758"/>
      <c r="W977" s="758"/>
      <c r="X977" s="326"/>
      <c r="Y977" s="326"/>
    </row>
    <row r="978" spans="1:25" s="327" customFormat="1" ht="22.5" customHeight="1" thickTop="1" thickBot="1" x14ac:dyDescent="0.3">
      <c r="A978" s="740"/>
      <c r="B978" s="741"/>
      <c r="C978" s="741"/>
      <c r="D978" s="741"/>
      <c r="E978" s="741"/>
      <c r="F978" s="741"/>
      <c r="G978" s="741"/>
      <c r="H978" s="741"/>
      <c r="I978" s="741"/>
      <c r="J978" s="741"/>
      <c r="K978" s="742"/>
      <c r="L978" s="758"/>
      <c r="M978" s="758"/>
      <c r="N978" s="758"/>
      <c r="O978" s="758"/>
      <c r="P978" s="758"/>
      <c r="Q978" s="758"/>
      <c r="R978" s="758"/>
      <c r="S978" s="758"/>
      <c r="T978" s="758"/>
      <c r="U978" s="758"/>
      <c r="V978" s="758"/>
      <c r="W978" s="758"/>
      <c r="X978" s="326"/>
      <c r="Y978" s="326"/>
    </row>
    <row r="979" spans="1:25" s="327" customFormat="1" ht="22.5" customHeight="1" thickTop="1" thickBot="1" x14ac:dyDescent="0.3">
      <c r="A979" s="740"/>
      <c r="B979" s="741"/>
      <c r="C979" s="741"/>
      <c r="D979" s="741"/>
      <c r="E979" s="741"/>
      <c r="F979" s="741"/>
      <c r="G979" s="741"/>
      <c r="H979" s="741"/>
      <c r="I979" s="741"/>
      <c r="J979" s="741"/>
      <c r="K979" s="742"/>
      <c r="L979" s="758"/>
      <c r="M979" s="758"/>
      <c r="N979" s="758"/>
      <c r="O979" s="758"/>
      <c r="P979" s="758"/>
      <c r="Q979" s="758"/>
      <c r="R979" s="758"/>
      <c r="S979" s="758"/>
      <c r="T979" s="758"/>
      <c r="U979" s="758"/>
      <c r="V979" s="758"/>
      <c r="W979" s="758"/>
      <c r="X979" s="326"/>
      <c r="Y979" s="326"/>
    </row>
    <row r="980" spans="1:25" s="327" customFormat="1" ht="22.5" customHeight="1" thickTop="1" thickBot="1" x14ac:dyDescent="0.3">
      <c r="A980" s="740"/>
      <c r="B980" s="741"/>
      <c r="C980" s="741"/>
      <c r="D980" s="741"/>
      <c r="E980" s="741"/>
      <c r="F980" s="741"/>
      <c r="G980" s="741"/>
      <c r="H980" s="741"/>
      <c r="I980" s="741"/>
      <c r="J980" s="741"/>
      <c r="K980" s="742"/>
      <c r="L980" s="758"/>
      <c r="M980" s="758"/>
      <c r="N980" s="758"/>
      <c r="O980" s="758"/>
      <c r="P980" s="758"/>
      <c r="Q980" s="758"/>
      <c r="R980" s="758"/>
      <c r="S980" s="758"/>
      <c r="T980" s="758"/>
      <c r="U980" s="758"/>
      <c r="V980" s="758"/>
      <c r="W980" s="758"/>
      <c r="X980" s="326"/>
      <c r="Y980" s="326"/>
    </row>
    <row r="981" spans="1:25" s="327" customFormat="1" ht="22.5" customHeight="1" thickTop="1" thickBot="1" x14ac:dyDescent="0.3">
      <c r="A981" s="740"/>
      <c r="B981" s="741"/>
      <c r="C981" s="741"/>
      <c r="D981" s="741"/>
      <c r="E981" s="741"/>
      <c r="F981" s="741"/>
      <c r="G981" s="741"/>
      <c r="H981" s="741"/>
      <c r="I981" s="741"/>
      <c r="J981" s="741"/>
      <c r="K981" s="742"/>
      <c r="L981" s="758"/>
      <c r="M981" s="758"/>
      <c r="N981" s="758"/>
      <c r="O981" s="758"/>
      <c r="P981" s="758"/>
      <c r="Q981" s="758"/>
      <c r="R981" s="758"/>
      <c r="S981" s="758"/>
      <c r="T981" s="758"/>
      <c r="U981" s="758"/>
      <c r="V981" s="758"/>
      <c r="W981" s="758"/>
      <c r="X981" s="326"/>
      <c r="Y981" s="326"/>
    </row>
    <row r="982" spans="1:25" s="327" customFormat="1" ht="22.5" customHeight="1" thickTop="1" thickBot="1" x14ac:dyDescent="0.3">
      <c r="A982" s="740"/>
      <c r="B982" s="741"/>
      <c r="C982" s="741"/>
      <c r="D982" s="741"/>
      <c r="E982" s="741"/>
      <c r="F982" s="741"/>
      <c r="G982" s="741"/>
      <c r="H982" s="741"/>
      <c r="I982" s="741"/>
      <c r="J982" s="741"/>
      <c r="K982" s="742"/>
      <c r="L982" s="758"/>
      <c r="M982" s="758"/>
      <c r="N982" s="758"/>
      <c r="O982" s="758"/>
      <c r="P982" s="758"/>
      <c r="Q982" s="758"/>
      <c r="R982" s="758"/>
      <c r="S982" s="758"/>
      <c r="T982" s="758"/>
      <c r="U982" s="758"/>
      <c r="V982" s="758"/>
      <c r="W982" s="758"/>
      <c r="X982" s="326"/>
      <c r="Y982" s="326"/>
    </row>
    <row r="983" spans="1:25" s="327" customFormat="1" ht="22.5" customHeight="1" thickTop="1" thickBot="1" x14ac:dyDescent="0.3">
      <c r="A983" s="740"/>
      <c r="B983" s="741"/>
      <c r="C983" s="741"/>
      <c r="D983" s="741"/>
      <c r="E983" s="741"/>
      <c r="F983" s="741"/>
      <c r="G983" s="741"/>
      <c r="H983" s="741"/>
      <c r="I983" s="741"/>
      <c r="J983" s="741"/>
      <c r="K983" s="742"/>
      <c r="L983" s="758"/>
      <c r="M983" s="758"/>
      <c r="N983" s="758"/>
      <c r="O983" s="758"/>
      <c r="P983" s="758"/>
      <c r="Q983" s="758"/>
      <c r="R983" s="758"/>
      <c r="S983" s="758"/>
      <c r="T983" s="758"/>
      <c r="U983" s="758"/>
      <c r="V983" s="758"/>
      <c r="W983" s="758"/>
      <c r="X983" s="326"/>
      <c r="Y983" s="326"/>
    </row>
    <row r="984" spans="1:25" s="327" customFormat="1" ht="22.5" customHeight="1" thickTop="1" thickBot="1" x14ac:dyDescent="0.3">
      <c r="A984" s="740"/>
      <c r="B984" s="741"/>
      <c r="C984" s="741"/>
      <c r="D984" s="741"/>
      <c r="E984" s="741"/>
      <c r="F984" s="741"/>
      <c r="G984" s="741"/>
      <c r="H984" s="741"/>
      <c r="I984" s="741"/>
      <c r="J984" s="741"/>
      <c r="K984" s="742"/>
      <c r="L984" s="758"/>
      <c r="M984" s="758"/>
      <c r="N984" s="758"/>
      <c r="O984" s="758"/>
      <c r="P984" s="758"/>
      <c r="Q984" s="758"/>
      <c r="R984" s="758"/>
      <c r="S984" s="758"/>
      <c r="T984" s="758"/>
      <c r="U984" s="758"/>
      <c r="V984" s="758"/>
      <c r="W984" s="758"/>
      <c r="X984" s="326"/>
      <c r="Y984" s="326"/>
    </row>
    <row r="985" spans="1:25" s="327" customFormat="1" ht="22.5" customHeight="1" thickTop="1" thickBot="1" x14ac:dyDescent="0.3">
      <c r="A985" s="740"/>
      <c r="B985" s="741"/>
      <c r="C985" s="741"/>
      <c r="D985" s="741"/>
      <c r="E985" s="741"/>
      <c r="F985" s="741"/>
      <c r="G985" s="741"/>
      <c r="H985" s="741"/>
      <c r="I985" s="741"/>
      <c r="J985" s="741"/>
      <c r="K985" s="742"/>
      <c r="L985" s="758"/>
      <c r="M985" s="758"/>
      <c r="N985" s="758"/>
      <c r="O985" s="758"/>
      <c r="P985" s="758"/>
      <c r="Q985" s="758"/>
      <c r="R985" s="758"/>
      <c r="S985" s="758"/>
      <c r="T985" s="758"/>
      <c r="U985" s="758"/>
      <c r="V985" s="758"/>
      <c r="W985" s="758"/>
      <c r="X985" s="326"/>
      <c r="Y985" s="326"/>
    </row>
    <row r="986" spans="1:25" s="327" customFormat="1" ht="22.5" customHeight="1" thickTop="1" thickBot="1" x14ac:dyDescent="0.3">
      <c r="A986" s="740"/>
      <c r="B986" s="741"/>
      <c r="C986" s="741"/>
      <c r="D986" s="741"/>
      <c r="E986" s="741"/>
      <c r="F986" s="741"/>
      <c r="G986" s="741"/>
      <c r="H986" s="741"/>
      <c r="I986" s="741"/>
      <c r="J986" s="741"/>
      <c r="K986" s="742"/>
      <c r="L986" s="758"/>
      <c r="M986" s="758"/>
      <c r="N986" s="758"/>
      <c r="O986" s="758"/>
      <c r="P986" s="758"/>
      <c r="Q986" s="758"/>
      <c r="R986" s="758"/>
      <c r="S986" s="758"/>
      <c r="T986" s="758"/>
      <c r="U986" s="758"/>
      <c r="V986" s="758"/>
      <c r="W986" s="758"/>
      <c r="X986" s="326"/>
      <c r="Y986" s="326"/>
    </row>
    <row r="987" spans="1:25" s="327" customFormat="1" ht="22.5" customHeight="1" thickTop="1" thickBot="1" x14ac:dyDescent="0.3">
      <c r="A987" s="740"/>
      <c r="B987" s="741"/>
      <c r="C987" s="741"/>
      <c r="D987" s="741"/>
      <c r="E987" s="741"/>
      <c r="F987" s="741"/>
      <c r="G987" s="741"/>
      <c r="H987" s="333"/>
      <c r="I987" s="333"/>
      <c r="J987" s="333"/>
      <c r="K987" s="334"/>
      <c r="L987" s="351"/>
      <c r="M987" s="351"/>
      <c r="N987" s="351"/>
      <c r="O987" s="351"/>
      <c r="P987" s="351"/>
      <c r="Q987" s="351"/>
      <c r="R987" s="351"/>
      <c r="S987" s="351"/>
      <c r="T987" s="351"/>
      <c r="U987" s="351"/>
      <c r="V987" s="351"/>
      <c r="W987" s="351"/>
      <c r="X987" s="326"/>
      <c r="Y987" s="326"/>
    </row>
    <row r="988" spans="1:25" s="327" customFormat="1" ht="22.5" customHeight="1" thickTop="1" thickBot="1" x14ac:dyDescent="0.3">
      <c r="A988" s="740"/>
      <c r="B988" s="741"/>
      <c r="C988" s="741"/>
      <c r="D988" s="741"/>
      <c r="E988" s="741"/>
      <c r="F988" s="741"/>
      <c r="G988" s="741"/>
      <c r="H988" s="333"/>
      <c r="I988" s="333"/>
      <c r="J988" s="333"/>
      <c r="K988" s="334"/>
      <c r="L988" s="351"/>
      <c r="M988" s="351"/>
      <c r="N988" s="351"/>
      <c r="O988" s="351"/>
      <c r="P988" s="351"/>
      <c r="Q988" s="351"/>
      <c r="R988" s="351"/>
      <c r="S988" s="351"/>
      <c r="T988" s="351"/>
      <c r="U988" s="351"/>
      <c r="V988" s="351"/>
      <c r="W988" s="351"/>
      <c r="X988" s="326"/>
      <c r="Y988" s="326"/>
    </row>
    <row r="989" spans="1:25" s="327" customFormat="1" ht="22.5" customHeight="1" thickTop="1" thickBot="1" x14ac:dyDescent="0.3">
      <c r="A989" s="740"/>
      <c r="B989" s="741"/>
      <c r="C989" s="741"/>
      <c r="D989" s="741"/>
      <c r="E989" s="741"/>
      <c r="F989" s="741"/>
      <c r="G989" s="741"/>
      <c r="H989" s="741"/>
      <c r="I989" s="741"/>
      <c r="J989" s="741"/>
      <c r="K989" s="742"/>
      <c r="L989" s="758"/>
      <c r="M989" s="758"/>
      <c r="N989" s="758"/>
      <c r="O989" s="758"/>
      <c r="P989" s="758"/>
      <c r="Q989" s="758"/>
      <c r="R989" s="758"/>
      <c r="S989" s="758"/>
      <c r="T989" s="758"/>
      <c r="U989" s="758"/>
      <c r="V989" s="758"/>
      <c r="W989" s="758"/>
      <c r="X989" s="326"/>
      <c r="Y989" s="326"/>
    </row>
    <row r="990" spans="1:25" s="327" customFormat="1" ht="22.5" customHeight="1" thickTop="1" thickBot="1" x14ac:dyDescent="0.3">
      <c r="A990" s="740"/>
      <c r="B990" s="741"/>
      <c r="C990" s="741"/>
      <c r="D990" s="741"/>
      <c r="E990" s="741"/>
      <c r="F990" s="741"/>
      <c r="G990" s="741"/>
      <c r="H990" s="741"/>
      <c r="I990" s="741"/>
      <c r="J990" s="741"/>
      <c r="K990" s="742"/>
      <c r="L990" s="758"/>
      <c r="M990" s="758"/>
      <c r="N990" s="758"/>
      <c r="O990" s="758"/>
      <c r="P990" s="758"/>
      <c r="Q990" s="758"/>
      <c r="R990" s="758"/>
      <c r="S990" s="758"/>
      <c r="T990" s="758"/>
      <c r="U990" s="758"/>
      <c r="V990" s="758"/>
      <c r="W990" s="758"/>
      <c r="X990" s="326"/>
      <c r="Y990" s="326"/>
    </row>
    <row r="991" spans="1:25" s="327" customFormat="1" ht="22.5" customHeight="1" thickTop="1" thickBot="1" x14ac:dyDescent="0.3">
      <c r="A991" s="740"/>
      <c r="B991" s="741"/>
      <c r="C991" s="741"/>
      <c r="D991" s="741"/>
      <c r="E991" s="741"/>
      <c r="F991" s="741"/>
      <c r="G991" s="741"/>
      <c r="H991" s="741"/>
      <c r="I991" s="741"/>
      <c r="J991" s="741"/>
      <c r="K991" s="742"/>
      <c r="L991" s="758"/>
      <c r="M991" s="758"/>
      <c r="N991" s="758"/>
      <c r="O991" s="758"/>
      <c r="P991" s="758"/>
      <c r="Q991" s="758"/>
      <c r="R991" s="758"/>
      <c r="S991" s="758"/>
      <c r="T991" s="758"/>
      <c r="U991" s="758"/>
      <c r="V991" s="758"/>
      <c r="W991" s="758"/>
      <c r="X991" s="326"/>
      <c r="Y991" s="326"/>
    </row>
    <row r="992" spans="1:25" s="327" customFormat="1" ht="22.5" customHeight="1" thickTop="1" thickBot="1" x14ac:dyDescent="0.3">
      <c r="A992" s="740"/>
      <c r="B992" s="741"/>
      <c r="C992" s="741"/>
      <c r="D992" s="741"/>
      <c r="E992" s="741"/>
      <c r="F992" s="741"/>
      <c r="G992" s="741"/>
      <c r="H992" s="741"/>
      <c r="I992" s="741"/>
      <c r="J992" s="741"/>
      <c r="K992" s="742"/>
      <c r="L992" s="758"/>
      <c r="M992" s="758"/>
      <c r="N992" s="758"/>
      <c r="O992" s="758"/>
      <c r="P992" s="758"/>
      <c r="Q992" s="758"/>
      <c r="R992" s="758"/>
      <c r="S992" s="758"/>
      <c r="T992" s="758"/>
      <c r="U992" s="758"/>
      <c r="V992" s="758"/>
      <c r="W992" s="758"/>
      <c r="X992" s="326"/>
      <c r="Y992" s="326"/>
    </row>
    <row r="993" spans="1:25" s="327" customFormat="1" ht="22.5" customHeight="1" thickTop="1" thickBot="1" x14ac:dyDescent="0.3">
      <c r="A993" s="740"/>
      <c r="B993" s="741"/>
      <c r="C993" s="741"/>
      <c r="D993" s="741"/>
      <c r="E993" s="741"/>
      <c r="F993" s="741"/>
      <c r="G993" s="741"/>
      <c r="H993" s="741"/>
      <c r="I993" s="741"/>
      <c r="J993" s="741"/>
      <c r="K993" s="742"/>
      <c r="L993" s="758"/>
      <c r="M993" s="758"/>
      <c r="N993" s="758"/>
      <c r="O993" s="758"/>
      <c r="P993" s="758"/>
      <c r="Q993" s="758"/>
      <c r="R993" s="758"/>
      <c r="S993" s="758"/>
      <c r="T993" s="758"/>
      <c r="U993" s="758"/>
      <c r="V993" s="758"/>
      <c r="W993" s="758"/>
      <c r="X993" s="326"/>
      <c r="Y993" s="326"/>
    </row>
    <row r="994" spans="1:25" s="327" customFormat="1" ht="22.5" customHeight="1" thickTop="1" thickBot="1" x14ac:dyDescent="0.3">
      <c r="A994" s="740"/>
      <c r="B994" s="741"/>
      <c r="C994" s="741"/>
      <c r="D994" s="741"/>
      <c r="E994" s="741"/>
      <c r="F994" s="741"/>
      <c r="G994" s="741"/>
      <c r="H994" s="741"/>
      <c r="I994" s="741"/>
      <c r="J994" s="741"/>
      <c r="K994" s="742"/>
      <c r="L994" s="758"/>
      <c r="M994" s="758"/>
      <c r="N994" s="758"/>
      <c r="O994" s="758"/>
      <c r="P994" s="758"/>
      <c r="Q994" s="758"/>
      <c r="R994" s="758"/>
      <c r="S994" s="758"/>
      <c r="T994" s="758"/>
      <c r="U994" s="758"/>
      <c r="V994" s="758"/>
      <c r="W994" s="758"/>
      <c r="X994" s="326"/>
      <c r="Y994" s="326"/>
    </row>
    <row r="995" spans="1:25" s="327" customFormat="1" ht="22.5" customHeight="1" thickTop="1" thickBot="1" x14ac:dyDescent="0.3">
      <c r="A995" s="740"/>
      <c r="B995" s="741"/>
      <c r="C995" s="741"/>
      <c r="D995" s="741"/>
      <c r="E995" s="741"/>
      <c r="F995" s="741"/>
      <c r="G995" s="741"/>
      <c r="H995" s="741"/>
      <c r="I995" s="741"/>
      <c r="J995" s="741"/>
      <c r="K995" s="742"/>
      <c r="L995" s="758"/>
      <c r="M995" s="758"/>
      <c r="N995" s="758"/>
      <c r="O995" s="758"/>
      <c r="P995" s="758"/>
      <c r="Q995" s="758"/>
      <c r="R995" s="758"/>
      <c r="S995" s="758"/>
      <c r="T995" s="758"/>
      <c r="U995" s="758"/>
      <c r="V995" s="758"/>
      <c r="W995" s="758"/>
      <c r="X995" s="326"/>
      <c r="Y995" s="326"/>
    </row>
    <row r="996" spans="1:25" s="327" customFormat="1" ht="22.5" customHeight="1" thickTop="1" thickBot="1" x14ac:dyDescent="0.3">
      <c r="A996" s="740"/>
      <c r="B996" s="741"/>
      <c r="C996" s="741"/>
      <c r="D996" s="741"/>
      <c r="E996" s="741"/>
      <c r="F996" s="741"/>
      <c r="G996" s="741"/>
      <c r="H996" s="741"/>
      <c r="I996" s="741"/>
      <c r="J996" s="741"/>
      <c r="K996" s="742"/>
      <c r="L996" s="758"/>
      <c r="M996" s="758"/>
      <c r="N996" s="758"/>
      <c r="O996" s="758"/>
      <c r="P996" s="758"/>
      <c r="Q996" s="758"/>
      <c r="R996" s="758"/>
      <c r="S996" s="758"/>
      <c r="T996" s="758"/>
      <c r="U996" s="758"/>
      <c r="V996" s="758"/>
      <c r="W996" s="758"/>
      <c r="X996" s="326"/>
      <c r="Y996" s="326"/>
    </row>
    <row r="997" spans="1:25" s="327" customFormat="1" ht="22.5" customHeight="1" thickTop="1" thickBot="1" x14ac:dyDescent="0.3">
      <c r="A997" s="740"/>
      <c r="B997" s="741"/>
      <c r="C997" s="741"/>
      <c r="D997" s="741"/>
      <c r="E997" s="741"/>
      <c r="F997" s="741"/>
      <c r="G997" s="741"/>
      <c r="H997" s="741"/>
      <c r="I997" s="741"/>
      <c r="J997" s="741"/>
      <c r="K997" s="742"/>
      <c r="L997" s="758"/>
      <c r="M997" s="758"/>
      <c r="N997" s="758"/>
      <c r="O997" s="758"/>
      <c r="P997" s="758"/>
      <c r="Q997" s="758"/>
      <c r="R997" s="758"/>
      <c r="S997" s="758"/>
      <c r="T997" s="758"/>
      <c r="U997" s="758"/>
      <c r="V997" s="758"/>
      <c r="W997" s="758"/>
      <c r="X997" s="326"/>
      <c r="Y997" s="326"/>
    </row>
    <row r="998" spans="1:25" s="327" customFormat="1" ht="22.5" customHeight="1" thickTop="1" thickBot="1" x14ac:dyDescent="0.3">
      <c r="A998" s="740"/>
      <c r="B998" s="741"/>
      <c r="C998" s="741"/>
      <c r="D998" s="741"/>
      <c r="E998" s="741"/>
      <c r="F998" s="741"/>
      <c r="G998" s="741"/>
      <c r="H998" s="741"/>
      <c r="I998" s="741"/>
      <c r="J998" s="741"/>
      <c r="K998" s="742"/>
      <c r="L998" s="758"/>
      <c r="M998" s="758"/>
      <c r="N998" s="758"/>
      <c r="O998" s="758"/>
      <c r="P998" s="758"/>
      <c r="Q998" s="758"/>
      <c r="R998" s="758"/>
      <c r="S998" s="758"/>
      <c r="T998" s="758"/>
      <c r="U998" s="758"/>
      <c r="V998" s="758"/>
      <c r="W998" s="758"/>
      <c r="X998" s="326"/>
      <c r="Y998" s="326"/>
    </row>
    <row r="999" spans="1:25" s="327" customFormat="1" ht="22.5" customHeight="1" thickTop="1" thickBot="1" x14ac:dyDescent="0.3">
      <c r="A999" s="740"/>
      <c r="B999" s="741"/>
      <c r="C999" s="741"/>
      <c r="D999" s="741"/>
      <c r="E999" s="741"/>
      <c r="F999" s="741"/>
      <c r="G999" s="741"/>
      <c r="H999" s="741"/>
      <c r="I999" s="741"/>
      <c r="J999" s="741"/>
      <c r="K999" s="742"/>
      <c r="L999" s="758"/>
      <c r="M999" s="758"/>
      <c r="N999" s="758"/>
      <c r="O999" s="758"/>
      <c r="P999" s="758"/>
      <c r="Q999" s="758"/>
      <c r="R999" s="758"/>
      <c r="S999" s="758"/>
      <c r="T999" s="758"/>
      <c r="U999" s="758"/>
      <c r="V999" s="758"/>
      <c r="W999" s="758"/>
      <c r="X999" s="326"/>
      <c r="Y999" s="326"/>
    </row>
    <row r="1000" spans="1:25" s="327" customFormat="1" ht="22.5" customHeight="1" thickTop="1" thickBot="1" x14ac:dyDescent="0.3">
      <c r="A1000" s="740"/>
      <c r="B1000" s="741"/>
      <c r="C1000" s="741"/>
      <c r="D1000" s="741"/>
      <c r="E1000" s="741"/>
      <c r="F1000" s="741"/>
      <c r="G1000" s="741"/>
      <c r="H1000" s="333"/>
      <c r="I1000" s="333"/>
      <c r="J1000" s="333"/>
      <c r="K1000" s="334"/>
      <c r="L1000" s="351"/>
      <c r="M1000" s="351"/>
      <c r="N1000" s="351"/>
      <c r="O1000" s="351"/>
      <c r="P1000" s="351"/>
      <c r="Q1000" s="351"/>
      <c r="R1000" s="351"/>
      <c r="S1000" s="351"/>
      <c r="T1000" s="351"/>
      <c r="U1000" s="351"/>
      <c r="V1000" s="351"/>
      <c r="W1000" s="351"/>
      <c r="X1000" s="326"/>
      <c r="Y1000" s="326"/>
    </row>
    <row r="1001" spans="1:25" s="327" customFormat="1" ht="22.5" customHeight="1" thickTop="1" thickBot="1" x14ac:dyDescent="0.3">
      <c r="A1001" s="740"/>
      <c r="B1001" s="741"/>
      <c r="C1001" s="741"/>
      <c r="D1001" s="741"/>
      <c r="E1001" s="741"/>
      <c r="F1001" s="741"/>
      <c r="G1001" s="741"/>
      <c r="H1001" s="741"/>
      <c r="I1001" s="741"/>
      <c r="J1001" s="741"/>
      <c r="K1001" s="742"/>
      <c r="L1001" s="758"/>
      <c r="M1001" s="758"/>
      <c r="N1001" s="758"/>
      <c r="O1001" s="758"/>
      <c r="P1001" s="758"/>
      <c r="Q1001" s="758"/>
      <c r="R1001" s="758"/>
      <c r="S1001" s="758"/>
      <c r="T1001" s="758"/>
      <c r="U1001" s="758"/>
      <c r="V1001" s="758"/>
      <c r="W1001" s="758"/>
      <c r="X1001" s="326"/>
      <c r="Y1001" s="326"/>
    </row>
    <row r="1002" spans="1:25" s="327" customFormat="1" ht="22.5" customHeight="1" thickTop="1" thickBot="1" x14ac:dyDescent="0.3">
      <c r="A1002" s="740"/>
      <c r="B1002" s="741"/>
      <c r="C1002" s="741"/>
      <c r="D1002" s="741"/>
      <c r="E1002" s="741"/>
      <c r="F1002" s="741"/>
      <c r="G1002" s="741"/>
      <c r="H1002" s="741"/>
      <c r="I1002" s="741"/>
      <c r="J1002" s="741"/>
      <c r="K1002" s="742"/>
      <c r="L1002" s="758"/>
      <c r="M1002" s="758"/>
      <c r="N1002" s="758"/>
      <c r="O1002" s="758"/>
      <c r="P1002" s="758"/>
      <c r="Q1002" s="758"/>
      <c r="R1002" s="758"/>
      <c r="S1002" s="758"/>
      <c r="T1002" s="758"/>
      <c r="U1002" s="758"/>
      <c r="V1002" s="758"/>
      <c r="W1002" s="758"/>
      <c r="X1002" s="326"/>
      <c r="Y1002" s="326"/>
    </row>
    <row r="1003" spans="1:25" s="327" customFormat="1" ht="22.5" customHeight="1" thickTop="1" thickBot="1" x14ac:dyDescent="0.3">
      <c r="A1003" s="740"/>
      <c r="B1003" s="741"/>
      <c r="C1003" s="741"/>
      <c r="D1003" s="741"/>
      <c r="E1003" s="741"/>
      <c r="F1003" s="741"/>
      <c r="G1003" s="741"/>
      <c r="H1003" s="741"/>
      <c r="I1003" s="741"/>
      <c r="J1003" s="741"/>
      <c r="K1003" s="742"/>
      <c r="L1003" s="758"/>
      <c r="M1003" s="758"/>
      <c r="N1003" s="758"/>
      <c r="O1003" s="758"/>
      <c r="P1003" s="758"/>
      <c r="Q1003" s="758"/>
      <c r="R1003" s="758"/>
      <c r="S1003" s="758"/>
      <c r="T1003" s="758"/>
      <c r="U1003" s="758"/>
      <c r="V1003" s="758"/>
      <c r="W1003" s="758"/>
      <c r="X1003" s="326"/>
      <c r="Y1003" s="326"/>
    </row>
    <row r="1004" spans="1:25" s="327" customFormat="1" ht="22.5" customHeight="1" thickTop="1" thickBot="1" x14ac:dyDescent="0.3">
      <c r="A1004" s="740"/>
      <c r="B1004" s="741"/>
      <c r="C1004" s="741"/>
      <c r="D1004" s="741"/>
      <c r="E1004" s="741"/>
      <c r="F1004" s="741"/>
      <c r="G1004" s="741"/>
      <c r="H1004" s="741"/>
      <c r="I1004" s="741"/>
      <c r="J1004" s="741"/>
      <c r="K1004" s="742"/>
      <c r="L1004" s="758"/>
      <c r="M1004" s="758"/>
      <c r="N1004" s="758"/>
      <c r="O1004" s="758"/>
      <c r="P1004" s="758"/>
      <c r="Q1004" s="758"/>
      <c r="R1004" s="758"/>
      <c r="S1004" s="758"/>
      <c r="T1004" s="758"/>
      <c r="U1004" s="758"/>
      <c r="V1004" s="758"/>
      <c r="W1004" s="758"/>
      <c r="X1004" s="326"/>
      <c r="Y1004" s="326"/>
    </row>
    <row r="1005" spans="1:25" s="327" customFormat="1" ht="22.5" customHeight="1" thickTop="1" thickBot="1" x14ac:dyDescent="0.3">
      <c r="A1005" s="740"/>
      <c r="B1005" s="741"/>
      <c r="C1005" s="741"/>
      <c r="D1005" s="741"/>
      <c r="E1005" s="741"/>
      <c r="F1005" s="741"/>
      <c r="G1005" s="741"/>
      <c r="H1005" s="741"/>
      <c r="I1005" s="741"/>
      <c r="J1005" s="741"/>
      <c r="K1005" s="742"/>
      <c r="L1005" s="758"/>
      <c r="M1005" s="758"/>
      <c r="N1005" s="758"/>
      <c r="O1005" s="758"/>
      <c r="P1005" s="758"/>
      <c r="Q1005" s="758"/>
      <c r="R1005" s="758"/>
      <c r="S1005" s="758"/>
      <c r="T1005" s="758"/>
      <c r="U1005" s="758"/>
      <c r="V1005" s="758"/>
      <c r="W1005" s="758"/>
      <c r="X1005" s="326"/>
      <c r="Y1005" s="326"/>
    </row>
    <row r="1006" spans="1:25" s="327" customFormat="1" ht="22.5" customHeight="1" thickTop="1" thickBot="1" x14ac:dyDescent="0.3">
      <c r="A1006" s="740"/>
      <c r="B1006" s="741"/>
      <c r="C1006" s="741"/>
      <c r="D1006" s="741"/>
      <c r="E1006" s="741"/>
      <c r="F1006" s="741"/>
      <c r="G1006" s="741"/>
      <c r="H1006" s="741"/>
      <c r="I1006" s="741"/>
      <c r="J1006" s="741"/>
      <c r="K1006" s="742"/>
      <c r="L1006" s="758"/>
      <c r="M1006" s="758"/>
      <c r="N1006" s="758"/>
      <c r="O1006" s="758"/>
      <c r="P1006" s="758"/>
      <c r="Q1006" s="758"/>
      <c r="R1006" s="758"/>
      <c r="S1006" s="758"/>
      <c r="T1006" s="758"/>
      <c r="U1006" s="758"/>
      <c r="V1006" s="758"/>
      <c r="W1006" s="758"/>
      <c r="X1006" s="326"/>
      <c r="Y1006" s="326"/>
    </row>
    <row r="1007" spans="1:25" s="327" customFormat="1" ht="22.5" customHeight="1" thickTop="1" thickBot="1" x14ac:dyDescent="0.3">
      <c r="A1007" s="740"/>
      <c r="B1007" s="741"/>
      <c r="C1007" s="741"/>
      <c r="D1007" s="741"/>
      <c r="E1007" s="741"/>
      <c r="F1007" s="741"/>
      <c r="G1007" s="741"/>
      <c r="H1007" s="741"/>
      <c r="I1007" s="741"/>
      <c r="J1007" s="741"/>
      <c r="K1007" s="742"/>
      <c r="L1007" s="758"/>
      <c r="M1007" s="758"/>
      <c r="N1007" s="758"/>
      <c r="O1007" s="758"/>
      <c r="P1007" s="758"/>
      <c r="Q1007" s="758"/>
      <c r="R1007" s="758"/>
      <c r="S1007" s="758"/>
      <c r="T1007" s="758"/>
      <c r="U1007" s="758"/>
      <c r="V1007" s="758"/>
      <c r="W1007" s="758"/>
      <c r="X1007" s="326"/>
      <c r="Y1007" s="326"/>
    </row>
    <row r="1008" spans="1:25" s="327" customFormat="1" ht="22.5" customHeight="1" thickTop="1" thickBot="1" x14ac:dyDescent="0.3">
      <c r="A1008" s="740"/>
      <c r="B1008" s="741"/>
      <c r="C1008" s="741"/>
      <c r="D1008" s="741"/>
      <c r="E1008" s="741"/>
      <c r="F1008" s="741"/>
      <c r="G1008" s="741"/>
      <c r="H1008" s="741"/>
      <c r="I1008" s="741"/>
      <c r="J1008" s="741"/>
      <c r="K1008" s="742"/>
      <c r="L1008" s="758"/>
      <c r="M1008" s="758"/>
      <c r="N1008" s="758"/>
      <c r="O1008" s="758"/>
      <c r="P1008" s="758"/>
      <c r="Q1008" s="758"/>
      <c r="R1008" s="758"/>
      <c r="S1008" s="758"/>
      <c r="T1008" s="758"/>
      <c r="U1008" s="758"/>
      <c r="V1008" s="758"/>
      <c r="W1008" s="758"/>
      <c r="X1008" s="326"/>
      <c r="Y1008" s="326"/>
    </row>
    <row r="1009" spans="1:25" s="327" customFormat="1" ht="22.5" customHeight="1" thickTop="1" thickBot="1" x14ac:dyDescent="0.3">
      <c r="A1009" s="740"/>
      <c r="B1009" s="741"/>
      <c r="C1009" s="741"/>
      <c r="D1009" s="741"/>
      <c r="E1009" s="741"/>
      <c r="F1009" s="741"/>
      <c r="G1009" s="741"/>
      <c r="H1009" s="741"/>
      <c r="I1009" s="741"/>
      <c r="J1009" s="741"/>
      <c r="K1009" s="742"/>
      <c r="L1009" s="758"/>
      <c r="M1009" s="758"/>
      <c r="N1009" s="758"/>
      <c r="O1009" s="758"/>
      <c r="P1009" s="758"/>
      <c r="Q1009" s="758"/>
      <c r="R1009" s="758"/>
      <c r="S1009" s="758"/>
      <c r="T1009" s="758"/>
      <c r="U1009" s="758"/>
      <c r="V1009" s="758"/>
      <c r="W1009" s="758"/>
      <c r="X1009" s="326"/>
      <c r="Y1009" s="326"/>
    </row>
    <row r="1010" spans="1:25" s="327" customFormat="1" ht="22.5" customHeight="1" thickTop="1" thickBot="1" x14ac:dyDescent="0.3">
      <c r="A1010" s="740"/>
      <c r="B1010" s="741"/>
      <c r="C1010" s="741"/>
      <c r="D1010" s="741"/>
      <c r="E1010" s="741"/>
      <c r="F1010" s="741"/>
      <c r="G1010" s="741"/>
      <c r="H1010" s="741"/>
      <c r="I1010" s="741"/>
      <c r="J1010" s="741"/>
      <c r="K1010" s="742"/>
      <c r="L1010" s="758"/>
      <c r="M1010" s="758"/>
      <c r="N1010" s="758"/>
      <c r="O1010" s="758"/>
      <c r="P1010" s="758"/>
      <c r="Q1010" s="758"/>
      <c r="R1010" s="758"/>
      <c r="S1010" s="758"/>
      <c r="T1010" s="758"/>
      <c r="U1010" s="758"/>
      <c r="V1010" s="758"/>
      <c r="W1010" s="758"/>
      <c r="X1010" s="326"/>
      <c r="Y1010" s="326"/>
    </row>
    <row r="1011" spans="1:25" s="327" customFormat="1" ht="22.5" customHeight="1" thickTop="1" thickBot="1" x14ac:dyDescent="0.3">
      <c r="A1011" s="740"/>
      <c r="B1011" s="741"/>
      <c r="C1011" s="741"/>
      <c r="D1011" s="741"/>
      <c r="E1011" s="741"/>
      <c r="F1011" s="741"/>
      <c r="G1011" s="741"/>
      <c r="H1011" s="741"/>
      <c r="I1011" s="741"/>
      <c r="J1011" s="741"/>
      <c r="K1011" s="742"/>
      <c r="L1011" s="758"/>
      <c r="M1011" s="758"/>
      <c r="N1011" s="758"/>
      <c r="O1011" s="758"/>
      <c r="P1011" s="758"/>
      <c r="Q1011" s="758"/>
      <c r="R1011" s="758"/>
      <c r="S1011" s="758"/>
      <c r="T1011" s="758"/>
      <c r="U1011" s="758"/>
      <c r="V1011" s="758"/>
      <c r="W1011" s="758"/>
      <c r="X1011" s="326"/>
      <c r="Y1011" s="326"/>
    </row>
    <row r="1012" spans="1:25" s="327" customFormat="1" ht="22.5" customHeight="1" thickTop="1" thickBot="1" x14ac:dyDescent="0.3">
      <c r="A1012" s="740"/>
      <c r="B1012" s="741"/>
      <c r="C1012" s="741"/>
      <c r="D1012" s="741"/>
      <c r="E1012" s="741"/>
      <c r="F1012" s="741"/>
      <c r="G1012" s="741"/>
      <c r="H1012" s="741"/>
      <c r="I1012" s="741"/>
      <c r="J1012" s="741"/>
      <c r="K1012" s="742"/>
      <c r="L1012" s="758"/>
      <c r="M1012" s="758"/>
      <c r="N1012" s="758"/>
      <c r="O1012" s="758"/>
      <c r="P1012" s="758"/>
      <c r="Q1012" s="758"/>
      <c r="R1012" s="758"/>
      <c r="S1012" s="758"/>
      <c r="T1012" s="758"/>
      <c r="U1012" s="758"/>
      <c r="V1012" s="758"/>
      <c r="W1012" s="758"/>
      <c r="X1012" s="326"/>
      <c r="Y1012" s="326"/>
    </row>
    <row r="1013" spans="1:25" s="327" customFormat="1" ht="22.5" customHeight="1" thickTop="1" thickBot="1" x14ac:dyDescent="0.3">
      <c r="A1013" s="740"/>
      <c r="B1013" s="741"/>
      <c r="C1013" s="741"/>
      <c r="D1013" s="741"/>
      <c r="E1013" s="741"/>
      <c r="F1013" s="741"/>
      <c r="G1013" s="741"/>
      <c r="H1013" s="741"/>
      <c r="I1013" s="741"/>
      <c r="J1013" s="741"/>
      <c r="K1013" s="742"/>
      <c r="L1013" s="758"/>
      <c r="M1013" s="758"/>
      <c r="N1013" s="758"/>
      <c r="O1013" s="758"/>
      <c r="P1013" s="758"/>
      <c r="Q1013" s="758"/>
      <c r="R1013" s="758"/>
      <c r="S1013" s="758"/>
      <c r="T1013" s="758"/>
      <c r="U1013" s="758"/>
      <c r="V1013" s="758"/>
      <c r="W1013" s="758"/>
      <c r="X1013" s="326"/>
      <c r="Y1013" s="326"/>
    </row>
    <row r="1014" spans="1:25" s="327" customFormat="1" ht="22.5" customHeight="1" thickTop="1" thickBot="1" x14ac:dyDescent="0.3">
      <c r="A1014" s="740"/>
      <c r="B1014" s="741"/>
      <c r="C1014" s="741"/>
      <c r="D1014" s="741"/>
      <c r="E1014" s="741"/>
      <c r="F1014" s="741"/>
      <c r="G1014" s="741"/>
      <c r="H1014" s="741"/>
      <c r="I1014" s="741"/>
      <c r="J1014" s="741"/>
      <c r="K1014" s="742"/>
      <c r="L1014" s="758"/>
      <c r="M1014" s="758"/>
      <c r="N1014" s="758"/>
      <c r="O1014" s="758"/>
      <c r="P1014" s="758"/>
      <c r="Q1014" s="758"/>
      <c r="R1014" s="758"/>
      <c r="S1014" s="758"/>
      <c r="T1014" s="758"/>
      <c r="U1014" s="758"/>
      <c r="V1014" s="758"/>
      <c r="W1014" s="758"/>
      <c r="X1014" s="326"/>
      <c r="Y1014" s="326"/>
    </row>
    <row r="1015" spans="1:25" s="327" customFormat="1" ht="22.5" customHeight="1" thickTop="1" thickBot="1" x14ac:dyDescent="0.3">
      <c r="A1015" s="740"/>
      <c r="B1015" s="741"/>
      <c r="C1015" s="741"/>
      <c r="D1015" s="741"/>
      <c r="E1015" s="741"/>
      <c r="F1015" s="741"/>
      <c r="G1015" s="741"/>
      <c r="H1015" s="741"/>
      <c r="I1015" s="741"/>
      <c r="J1015" s="741"/>
      <c r="K1015" s="742"/>
      <c r="L1015" s="758"/>
      <c r="M1015" s="758"/>
      <c r="N1015" s="758"/>
      <c r="O1015" s="758"/>
      <c r="P1015" s="758"/>
      <c r="Q1015" s="758"/>
      <c r="R1015" s="758"/>
      <c r="S1015" s="758"/>
      <c r="T1015" s="758"/>
      <c r="U1015" s="758"/>
      <c r="V1015" s="758"/>
      <c r="W1015" s="758"/>
      <c r="X1015" s="326"/>
      <c r="Y1015" s="326"/>
    </row>
    <row r="1016" spans="1:25" s="327" customFormat="1" ht="22.5" customHeight="1" thickTop="1" thickBot="1" x14ac:dyDescent="0.3">
      <c r="A1016" s="740"/>
      <c r="B1016" s="741"/>
      <c r="C1016" s="741"/>
      <c r="D1016" s="741"/>
      <c r="E1016" s="741"/>
      <c r="F1016" s="741"/>
      <c r="G1016" s="741"/>
      <c r="H1016" s="741"/>
      <c r="I1016" s="741"/>
      <c r="J1016" s="741"/>
      <c r="K1016" s="742"/>
      <c r="L1016" s="758"/>
      <c r="M1016" s="758"/>
      <c r="N1016" s="758"/>
      <c r="O1016" s="758"/>
      <c r="P1016" s="758"/>
      <c r="Q1016" s="758"/>
      <c r="R1016" s="758"/>
      <c r="S1016" s="758"/>
      <c r="T1016" s="758"/>
      <c r="U1016" s="758"/>
      <c r="V1016" s="758"/>
      <c r="W1016" s="758"/>
      <c r="X1016" s="326"/>
      <c r="Y1016" s="326"/>
    </row>
    <row r="1017" spans="1:25" s="327" customFormat="1" ht="22.5" customHeight="1" thickTop="1" thickBot="1" x14ac:dyDescent="0.3">
      <c r="A1017" s="740"/>
      <c r="B1017" s="741"/>
      <c r="C1017" s="741"/>
      <c r="D1017" s="741"/>
      <c r="E1017" s="741"/>
      <c r="F1017" s="741"/>
      <c r="G1017" s="741"/>
      <c r="H1017" s="741"/>
      <c r="I1017" s="741"/>
      <c r="J1017" s="741"/>
      <c r="K1017" s="742"/>
      <c r="L1017" s="758"/>
      <c r="M1017" s="758"/>
      <c r="N1017" s="758"/>
      <c r="O1017" s="758"/>
      <c r="P1017" s="758"/>
      <c r="Q1017" s="758"/>
      <c r="R1017" s="758"/>
      <c r="S1017" s="758"/>
      <c r="T1017" s="758"/>
      <c r="U1017" s="758"/>
      <c r="V1017" s="758"/>
      <c r="W1017" s="758"/>
      <c r="X1017" s="326"/>
      <c r="Y1017" s="326"/>
    </row>
    <row r="1018" spans="1:25" s="327" customFormat="1" ht="22.5" customHeight="1" thickTop="1" thickBot="1" x14ac:dyDescent="0.3">
      <c r="A1018" s="740"/>
      <c r="B1018" s="741"/>
      <c r="C1018" s="741"/>
      <c r="D1018" s="741"/>
      <c r="E1018" s="741"/>
      <c r="F1018" s="741"/>
      <c r="G1018" s="741"/>
      <c r="H1018" s="741"/>
      <c r="I1018" s="741"/>
      <c r="J1018" s="741"/>
      <c r="K1018" s="742"/>
      <c r="L1018" s="758"/>
      <c r="M1018" s="758"/>
      <c r="N1018" s="758"/>
      <c r="O1018" s="758"/>
      <c r="P1018" s="758"/>
      <c r="Q1018" s="758"/>
      <c r="R1018" s="758"/>
      <c r="S1018" s="758"/>
      <c r="T1018" s="758"/>
      <c r="U1018" s="758"/>
      <c r="V1018" s="758"/>
      <c r="W1018" s="758"/>
      <c r="X1018" s="326"/>
      <c r="Y1018" s="326"/>
    </row>
    <row r="1019" spans="1:25" s="327" customFormat="1" ht="22.5" customHeight="1" thickTop="1" thickBot="1" x14ac:dyDescent="0.3">
      <c r="A1019" s="740"/>
      <c r="B1019" s="741"/>
      <c r="C1019" s="741"/>
      <c r="D1019" s="741"/>
      <c r="E1019" s="741"/>
      <c r="F1019" s="741"/>
      <c r="G1019" s="741"/>
      <c r="H1019" s="741"/>
      <c r="I1019" s="741"/>
      <c r="J1019" s="741"/>
      <c r="K1019" s="742"/>
      <c r="L1019" s="758"/>
      <c r="M1019" s="758"/>
      <c r="N1019" s="758"/>
      <c r="O1019" s="758"/>
      <c r="P1019" s="758"/>
      <c r="Q1019" s="758"/>
      <c r="R1019" s="758"/>
      <c r="S1019" s="758"/>
      <c r="T1019" s="758"/>
      <c r="U1019" s="758"/>
      <c r="V1019" s="758"/>
      <c r="W1019" s="758"/>
      <c r="X1019" s="326"/>
      <c r="Y1019" s="326"/>
    </row>
    <row r="1020" spans="1:25" s="327" customFormat="1" ht="22.5" customHeight="1" thickTop="1" thickBot="1" x14ac:dyDescent="0.3">
      <c r="A1020" s="740"/>
      <c r="B1020" s="741"/>
      <c r="C1020" s="741"/>
      <c r="D1020" s="741"/>
      <c r="E1020" s="741"/>
      <c r="F1020" s="741"/>
      <c r="G1020" s="741"/>
      <c r="H1020" s="741"/>
      <c r="I1020" s="741"/>
      <c r="J1020" s="741"/>
      <c r="K1020" s="742"/>
      <c r="L1020" s="758"/>
      <c r="M1020" s="758"/>
      <c r="N1020" s="758"/>
      <c r="O1020" s="758"/>
      <c r="P1020" s="758"/>
      <c r="Q1020" s="758"/>
      <c r="R1020" s="758"/>
      <c r="S1020" s="758"/>
      <c r="T1020" s="758"/>
      <c r="U1020" s="758"/>
      <c r="V1020" s="758"/>
      <c r="W1020" s="758"/>
      <c r="X1020" s="326"/>
      <c r="Y1020" s="326"/>
    </row>
    <row r="1021" spans="1:25" s="327" customFormat="1" ht="22.5" customHeight="1" thickTop="1" thickBot="1" x14ac:dyDescent="0.3">
      <c r="A1021" s="740"/>
      <c r="B1021" s="741"/>
      <c r="C1021" s="741"/>
      <c r="D1021" s="741"/>
      <c r="E1021" s="741"/>
      <c r="F1021" s="741"/>
      <c r="G1021" s="741"/>
      <c r="H1021" s="741"/>
      <c r="I1021" s="741"/>
      <c r="J1021" s="741"/>
      <c r="K1021" s="742"/>
      <c r="L1021" s="758"/>
      <c r="M1021" s="758"/>
      <c r="N1021" s="758"/>
      <c r="O1021" s="758"/>
      <c r="P1021" s="758"/>
      <c r="Q1021" s="758"/>
      <c r="R1021" s="758"/>
      <c r="S1021" s="758"/>
      <c r="T1021" s="758"/>
      <c r="U1021" s="758"/>
      <c r="V1021" s="758"/>
      <c r="W1021" s="758"/>
      <c r="X1021" s="326"/>
      <c r="Y1021" s="326"/>
    </row>
    <row r="1022" spans="1:25" s="327" customFormat="1" ht="22.5" customHeight="1" thickTop="1" thickBot="1" x14ac:dyDescent="0.3">
      <c r="A1022" s="740"/>
      <c r="B1022" s="741"/>
      <c r="C1022" s="741"/>
      <c r="D1022" s="741"/>
      <c r="E1022" s="741"/>
      <c r="F1022" s="741"/>
      <c r="G1022" s="741"/>
      <c r="H1022" s="741"/>
      <c r="I1022" s="741"/>
      <c r="J1022" s="741"/>
      <c r="K1022" s="742"/>
      <c r="L1022" s="758"/>
      <c r="M1022" s="758"/>
      <c r="N1022" s="758"/>
      <c r="O1022" s="758"/>
      <c r="P1022" s="758"/>
      <c r="Q1022" s="758"/>
      <c r="R1022" s="758"/>
      <c r="S1022" s="758"/>
      <c r="T1022" s="758"/>
      <c r="U1022" s="758"/>
      <c r="V1022" s="758"/>
      <c r="W1022" s="758"/>
      <c r="X1022" s="326"/>
      <c r="Y1022" s="326"/>
    </row>
    <row r="1023" spans="1:25" s="327" customFormat="1" ht="22.5" customHeight="1" thickTop="1" thickBot="1" x14ac:dyDescent="0.3">
      <c r="A1023" s="740"/>
      <c r="B1023" s="741"/>
      <c r="C1023" s="741"/>
      <c r="D1023" s="741"/>
      <c r="E1023" s="741"/>
      <c r="F1023" s="741"/>
      <c r="G1023" s="741"/>
      <c r="H1023" s="741"/>
      <c r="I1023" s="741"/>
      <c r="J1023" s="741"/>
      <c r="K1023" s="742"/>
      <c r="L1023" s="758"/>
      <c r="M1023" s="758"/>
      <c r="N1023" s="758"/>
      <c r="O1023" s="758"/>
      <c r="P1023" s="758"/>
      <c r="Q1023" s="758"/>
      <c r="R1023" s="758"/>
      <c r="S1023" s="758"/>
      <c r="T1023" s="758"/>
      <c r="U1023" s="758"/>
      <c r="V1023" s="758"/>
      <c r="W1023" s="758"/>
      <c r="X1023" s="326"/>
      <c r="Y1023" s="326"/>
    </row>
    <row r="1024" spans="1:25" s="327" customFormat="1" ht="22.5" customHeight="1" thickTop="1" thickBot="1" x14ac:dyDescent="0.3">
      <c r="A1024" s="740"/>
      <c r="B1024" s="741"/>
      <c r="C1024" s="741"/>
      <c r="D1024" s="741"/>
      <c r="E1024" s="741"/>
      <c r="F1024" s="741"/>
      <c r="G1024" s="741"/>
      <c r="H1024" s="741"/>
      <c r="I1024" s="741"/>
      <c r="J1024" s="741"/>
      <c r="K1024" s="742"/>
      <c r="L1024" s="758"/>
      <c r="M1024" s="758"/>
      <c r="N1024" s="758"/>
      <c r="O1024" s="758"/>
      <c r="P1024" s="758"/>
      <c r="Q1024" s="758"/>
      <c r="R1024" s="758"/>
      <c r="S1024" s="758"/>
      <c r="T1024" s="758"/>
      <c r="U1024" s="758"/>
      <c r="V1024" s="758"/>
      <c r="W1024" s="758"/>
      <c r="X1024" s="326"/>
      <c r="Y1024" s="326"/>
    </row>
    <row r="1025" spans="1:25" ht="36" customHeight="1" thickTop="1" thickBot="1" x14ac:dyDescent="0.3">
      <c r="A1025" s="737" t="s">
        <v>845</v>
      </c>
      <c r="B1025" s="737" t="s">
        <v>764</v>
      </c>
      <c r="C1025" s="737"/>
      <c r="D1025" s="737"/>
      <c r="E1025" s="737"/>
      <c r="F1025" s="737"/>
      <c r="G1025" s="737"/>
      <c r="H1025" s="737"/>
      <c r="I1025" s="759"/>
      <c r="J1025" s="759"/>
      <c r="K1025" s="323" t="s">
        <v>1349</v>
      </c>
      <c r="L1025" s="351">
        <f>+L1026+L1030</f>
        <v>0</v>
      </c>
      <c r="M1025" s="336">
        <f t="shared" ref="M1025:U1025" si="143">+M1026+M1030</f>
        <v>0</v>
      </c>
      <c r="N1025" s="336">
        <f t="shared" si="143"/>
        <v>0</v>
      </c>
      <c r="O1025" s="336">
        <f t="shared" ref="O1025:O1044" si="144">L1025+M1025-N1025</f>
        <v>0</v>
      </c>
      <c r="P1025" s="336">
        <f t="shared" si="143"/>
        <v>0</v>
      </c>
      <c r="Q1025" s="336">
        <f t="shared" si="143"/>
        <v>0</v>
      </c>
      <c r="R1025" s="351">
        <f t="shared" si="143"/>
        <v>0</v>
      </c>
      <c r="S1025" s="336">
        <f t="shared" si="143"/>
        <v>0</v>
      </c>
      <c r="T1025" s="351">
        <f t="shared" si="143"/>
        <v>0</v>
      </c>
      <c r="U1025" s="336">
        <f t="shared" si="143"/>
        <v>0</v>
      </c>
      <c r="V1025" s="351" t="e">
        <f t="shared" ref="V1025:V1044" si="145">U1025/O1025</f>
        <v>#DIV/0!</v>
      </c>
      <c r="W1025" s="336"/>
      <c r="X1025" s="326"/>
      <c r="Y1025" s="326"/>
    </row>
    <row r="1026" spans="1:25" ht="18.75" customHeight="1" thickTop="1" thickBot="1" x14ac:dyDescent="0.3">
      <c r="A1026" s="740">
        <v>1</v>
      </c>
      <c r="B1026" s="741" t="s">
        <v>764</v>
      </c>
      <c r="C1026" s="741" t="s">
        <v>761</v>
      </c>
      <c r="D1026" s="741"/>
      <c r="E1026" s="740"/>
      <c r="F1026" s="741"/>
      <c r="G1026" s="741"/>
      <c r="H1026" s="741"/>
      <c r="I1026" s="741"/>
      <c r="J1026" s="741"/>
      <c r="K1026" s="334" t="s">
        <v>1350</v>
      </c>
      <c r="L1026" s="758">
        <f>SUM(L1027:L1029)</f>
        <v>0</v>
      </c>
      <c r="M1026" s="758">
        <f t="shared" ref="M1026:U1026" si="146">SUM(M1027:M1029)</f>
        <v>0</v>
      </c>
      <c r="N1026" s="758">
        <f t="shared" si="146"/>
        <v>0</v>
      </c>
      <c r="O1026" s="758">
        <f t="shared" si="144"/>
        <v>0</v>
      </c>
      <c r="P1026" s="758">
        <f t="shared" si="146"/>
        <v>0</v>
      </c>
      <c r="Q1026" s="758">
        <f t="shared" si="146"/>
        <v>0</v>
      </c>
      <c r="R1026" s="758">
        <f t="shared" si="146"/>
        <v>0</v>
      </c>
      <c r="S1026" s="758">
        <f t="shared" si="146"/>
        <v>0</v>
      </c>
      <c r="T1026" s="758">
        <f t="shared" si="146"/>
        <v>0</v>
      </c>
      <c r="U1026" s="758">
        <f t="shared" si="146"/>
        <v>0</v>
      </c>
      <c r="V1026" s="758" t="e">
        <f t="shared" si="145"/>
        <v>#DIV/0!</v>
      </c>
      <c r="W1026" s="758"/>
      <c r="X1026" s="326"/>
      <c r="Y1026" s="326"/>
    </row>
    <row r="1027" spans="1:25" ht="18.75" customHeight="1" thickTop="1" thickBot="1" x14ac:dyDescent="0.3">
      <c r="A1027" s="740">
        <v>1</v>
      </c>
      <c r="B1027" s="741" t="s">
        <v>764</v>
      </c>
      <c r="C1027" s="741" t="s">
        <v>761</v>
      </c>
      <c r="D1027" s="741" t="s">
        <v>761</v>
      </c>
      <c r="E1027" s="741"/>
      <c r="F1027" s="741"/>
      <c r="G1027" s="741"/>
      <c r="H1027" s="741"/>
      <c r="I1027" s="741"/>
      <c r="J1027" s="741"/>
      <c r="K1027" s="742" t="s">
        <v>1351</v>
      </c>
      <c r="L1027" s="758"/>
      <c r="M1027" s="758"/>
      <c r="N1027" s="758"/>
      <c r="O1027" s="758">
        <f t="shared" si="144"/>
        <v>0</v>
      </c>
      <c r="P1027" s="758"/>
      <c r="Q1027" s="758"/>
      <c r="R1027" s="758"/>
      <c r="S1027" s="758"/>
      <c r="T1027" s="758"/>
      <c r="U1027" s="758"/>
      <c r="V1027" s="758" t="e">
        <f t="shared" si="145"/>
        <v>#DIV/0!</v>
      </c>
      <c r="W1027" s="758"/>
      <c r="X1027" s="326"/>
      <c r="Y1027" s="326"/>
    </row>
    <row r="1028" spans="1:25" ht="18.75" customHeight="1" thickTop="1" thickBot="1" x14ac:dyDescent="0.3">
      <c r="A1028" s="740">
        <v>1</v>
      </c>
      <c r="B1028" s="741" t="s">
        <v>764</v>
      </c>
      <c r="C1028" s="741" t="s">
        <v>761</v>
      </c>
      <c r="D1028" s="741" t="s">
        <v>764</v>
      </c>
      <c r="E1028" s="741"/>
      <c r="F1028" s="741"/>
      <c r="G1028" s="741"/>
      <c r="H1028" s="741"/>
      <c r="I1028" s="741"/>
      <c r="J1028" s="741"/>
      <c r="K1028" s="742" t="s">
        <v>1352</v>
      </c>
      <c r="L1028" s="758"/>
      <c r="M1028" s="758"/>
      <c r="N1028" s="758"/>
      <c r="O1028" s="758">
        <f t="shared" si="144"/>
        <v>0</v>
      </c>
      <c r="P1028" s="758"/>
      <c r="Q1028" s="758"/>
      <c r="R1028" s="758"/>
      <c r="S1028" s="758"/>
      <c r="T1028" s="758"/>
      <c r="U1028" s="758"/>
      <c r="V1028" s="758" t="e">
        <f t="shared" si="145"/>
        <v>#DIV/0!</v>
      </c>
      <c r="W1028" s="758"/>
      <c r="X1028" s="326"/>
      <c r="Y1028" s="326"/>
    </row>
    <row r="1029" spans="1:25" ht="18.75" customHeight="1" thickTop="1" thickBot="1" x14ac:dyDescent="0.3">
      <c r="A1029" s="740">
        <v>1</v>
      </c>
      <c r="B1029" s="741" t="s">
        <v>764</v>
      </c>
      <c r="C1029" s="741" t="s">
        <v>761</v>
      </c>
      <c r="D1029" s="741" t="s">
        <v>768</v>
      </c>
      <c r="E1029" s="741"/>
      <c r="F1029" s="741"/>
      <c r="G1029" s="741"/>
      <c r="H1029" s="741"/>
      <c r="I1029" s="741"/>
      <c r="J1029" s="741"/>
      <c r="K1029" s="742" t="s">
        <v>1353</v>
      </c>
      <c r="L1029" s="758"/>
      <c r="M1029" s="758"/>
      <c r="N1029" s="758"/>
      <c r="O1029" s="758">
        <f t="shared" si="144"/>
        <v>0</v>
      </c>
      <c r="P1029" s="758"/>
      <c r="Q1029" s="758"/>
      <c r="R1029" s="758"/>
      <c r="S1029" s="758"/>
      <c r="T1029" s="758"/>
      <c r="U1029" s="758"/>
      <c r="V1029" s="758" t="e">
        <f t="shared" si="145"/>
        <v>#DIV/0!</v>
      </c>
      <c r="W1029" s="758"/>
      <c r="X1029" s="326"/>
      <c r="Y1029" s="326"/>
    </row>
    <row r="1030" spans="1:25" ht="18.75" customHeight="1" thickTop="1" thickBot="1" x14ac:dyDescent="0.3">
      <c r="A1030" s="740">
        <v>1</v>
      </c>
      <c r="B1030" s="741" t="s">
        <v>764</v>
      </c>
      <c r="C1030" s="741" t="s">
        <v>764</v>
      </c>
      <c r="D1030" s="741"/>
      <c r="E1030" s="740"/>
      <c r="F1030" s="741"/>
      <c r="G1030" s="741"/>
      <c r="H1030" s="741"/>
      <c r="I1030" s="741"/>
      <c r="J1030" s="741"/>
      <c r="K1030" s="334" t="s">
        <v>1355</v>
      </c>
      <c r="L1030" s="758"/>
      <c r="M1030" s="758"/>
      <c r="N1030" s="758"/>
      <c r="O1030" s="758">
        <f t="shared" si="144"/>
        <v>0</v>
      </c>
      <c r="P1030" s="758"/>
      <c r="Q1030" s="758"/>
      <c r="R1030" s="758"/>
      <c r="S1030" s="758"/>
      <c r="T1030" s="758"/>
      <c r="U1030" s="758"/>
      <c r="V1030" s="758" t="e">
        <f t="shared" si="145"/>
        <v>#DIV/0!</v>
      </c>
      <c r="W1030" s="758"/>
      <c r="X1030" s="326"/>
      <c r="Y1030" s="326"/>
    </row>
    <row r="1031" spans="1:25" ht="36" customHeight="1" thickTop="1" thickBot="1" x14ac:dyDescent="0.3">
      <c r="A1031" s="737">
        <v>1</v>
      </c>
      <c r="B1031" s="737" t="s">
        <v>768</v>
      </c>
      <c r="C1031" s="737"/>
      <c r="D1031" s="737"/>
      <c r="E1031" s="737"/>
      <c r="F1031" s="737"/>
      <c r="G1031" s="737"/>
      <c r="H1031" s="737"/>
      <c r="I1031" s="759"/>
      <c r="J1031" s="759"/>
      <c r="K1031" s="336" t="s">
        <v>1356</v>
      </c>
      <c r="L1031" s="351">
        <f>+L1032+L1036</f>
        <v>0</v>
      </c>
      <c r="M1031" s="336">
        <f t="shared" ref="M1031:U1031" si="147">+M1032+M1036</f>
        <v>0</v>
      </c>
      <c r="N1031" s="336">
        <f t="shared" si="147"/>
        <v>0</v>
      </c>
      <c r="O1031" s="336">
        <f t="shared" si="144"/>
        <v>0</v>
      </c>
      <c r="P1031" s="336">
        <f t="shared" si="147"/>
        <v>0</v>
      </c>
      <c r="Q1031" s="336">
        <f t="shared" si="147"/>
        <v>0</v>
      </c>
      <c r="R1031" s="351">
        <f t="shared" si="147"/>
        <v>0</v>
      </c>
      <c r="S1031" s="336">
        <f t="shared" si="147"/>
        <v>0</v>
      </c>
      <c r="T1031" s="351">
        <f t="shared" si="147"/>
        <v>0</v>
      </c>
      <c r="U1031" s="336">
        <f t="shared" si="147"/>
        <v>0</v>
      </c>
      <c r="V1031" s="351" t="e">
        <f t="shared" si="145"/>
        <v>#DIV/0!</v>
      </c>
      <c r="W1031" s="336"/>
      <c r="X1031" s="326"/>
      <c r="Y1031" s="326"/>
    </row>
    <row r="1032" spans="1:25" ht="18.75" customHeight="1" thickTop="1" thickBot="1" x14ac:dyDescent="0.3">
      <c r="A1032" s="740">
        <v>1</v>
      </c>
      <c r="B1032" s="741" t="s">
        <v>768</v>
      </c>
      <c r="C1032" s="741" t="s">
        <v>761</v>
      </c>
      <c r="D1032" s="741"/>
      <c r="E1032" s="740"/>
      <c r="F1032" s="741"/>
      <c r="G1032" s="741"/>
      <c r="H1032" s="741"/>
      <c r="I1032" s="741"/>
      <c r="J1032" s="741"/>
      <c r="K1032" s="334" t="s">
        <v>1357</v>
      </c>
      <c r="L1032" s="758">
        <f>SUM(L1033:L1035)</f>
        <v>0</v>
      </c>
      <c r="M1032" s="758">
        <f t="shared" ref="M1032:U1032" si="148">SUM(M1033:M1035)</f>
        <v>0</v>
      </c>
      <c r="N1032" s="758">
        <f t="shared" si="148"/>
        <v>0</v>
      </c>
      <c r="O1032" s="758">
        <f t="shared" si="144"/>
        <v>0</v>
      </c>
      <c r="P1032" s="758">
        <f t="shared" si="148"/>
        <v>0</v>
      </c>
      <c r="Q1032" s="758">
        <f t="shared" si="148"/>
        <v>0</v>
      </c>
      <c r="R1032" s="758">
        <f t="shared" si="148"/>
        <v>0</v>
      </c>
      <c r="S1032" s="758">
        <f t="shared" si="148"/>
        <v>0</v>
      </c>
      <c r="T1032" s="758">
        <f t="shared" si="148"/>
        <v>0</v>
      </c>
      <c r="U1032" s="758">
        <f t="shared" si="148"/>
        <v>0</v>
      </c>
      <c r="V1032" s="758" t="e">
        <f t="shared" si="145"/>
        <v>#DIV/0!</v>
      </c>
      <c r="W1032" s="758"/>
      <c r="X1032" s="326"/>
      <c r="Y1032" s="326"/>
    </row>
    <row r="1033" spans="1:25" ht="18.75" customHeight="1" thickTop="1" thickBot="1" x14ac:dyDescent="0.3">
      <c r="A1033" s="740">
        <v>1</v>
      </c>
      <c r="B1033" s="741" t="s">
        <v>768</v>
      </c>
      <c r="C1033" s="741" t="s">
        <v>761</v>
      </c>
      <c r="D1033" s="741" t="s">
        <v>761</v>
      </c>
      <c r="E1033" s="741"/>
      <c r="F1033" s="741"/>
      <c r="G1033" s="741"/>
      <c r="H1033" s="741"/>
      <c r="I1033" s="741"/>
      <c r="J1033" s="741"/>
      <c r="K1033" s="742" t="s">
        <v>1358</v>
      </c>
      <c r="L1033" s="758"/>
      <c r="M1033" s="758"/>
      <c r="N1033" s="758"/>
      <c r="O1033" s="758">
        <f t="shared" si="144"/>
        <v>0</v>
      </c>
      <c r="P1033" s="758"/>
      <c r="Q1033" s="758"/>
      <c r="R1033" s="758"/>
      <c r="S1033" s="758"/>
      <c r="T1033" s="758"/>
      <c r="U1033" s="758"/>
      <c r="V1033" s="758" t="e">
        <f t="shared" si="145"/>
        <v>#DIV/0!</v>
      </c>
      <c r="W1033" s="758"/>
      <c r="X1033" s="326"/>
      <c r="Y1033" s="326"/>
    </row>
    <row r="1034" spans="1:25" ht="18.75" customHeight="1" thickTop="1" thickBot="1" x14ac:dyDescent="0.3">
      <c r="A1034" s="740">
        <v>1</v>
      </c>
      <c r="B1034" s="741" t="s">
        <v>768</v>
      </c>
      <c r="C1034" s="741" t="s">
        <v>761</v>
      </c>
      <c r="D1034" s="741" t="s">
        <v>764</v>
      </c>
      <c r="E1034" s="741"/>
      <c r="F1034" s="741"/>
      <c r="G1034" s="741"/>
      <c r="H1034" s="741"/>
      <c r="I1034" s="741"/>
      <c r="J1034" s="741"/>
      <c r="K1034" s="742" t="s">
        <v>1359</v>
      </c>
      <c r="L1034" s="758"/>
      <c r="M1034" s="758"/>
      <c r="N1034" s="758"/>
      <c r="O1034" s="758">
        <f t="shared" si="144"/>
        <v>0</v>
      </c>
      <c r="P1034" s="758"/>
      <c r="Q1034" s="758"/>
      <c r="R1034" s="758"/>
      <c r="S1034" s="758"/>
      <c r="T1034" s="758"/>
      <c r="U1034" s="758"/>
      <c r="V1034" s="758" t="e">
        <f t="shared" si="145"/>
        <v>#DIV/0!</v>
      </c>
      <c r="W1034" s="758"/>
      <c r="X1034" s="326"/>
      <c r="Y1034" s="326"/>
    </row>
    <row r="1035" spans="1:25" ht="18.75" customHeight="1" thickTop="1" thickBot="1" x14ac:dyDescent="0.3">
      <c r="A1035" s="740">
        <v>1</v>
      </c>
      <c r="B1035" s="741" t="s">
        <v>768</v>
      </c>
      <c r="C1035" s="741" t="s">
        <v>761</v>
      </c>
      <c r="D1035" s="741" t="s">
        <v>768</v>
      </c>
      <c r="E1035" s="741"/>
      <c r="F1035" s="741"/>
      <c r="G1035" s="741"/>
      <c r="H1035" s="741"/>
      <c r="I1035" s="741"/>
      <c r="J1035" s="741"/>
      <c r="K1035" s="742" t="s">
        <v>1360</v>
      </c>
      <c r="L1035" s="758"/>
      <c r="M1035" s="758"/>
      <c r="N1035" s="758"/>
      <c r="O1035" s="758">
        <f t="shared" si="144"/>
        <v>0</v>
      </c>
      <c r="P1035" s="758"/>
      <c r="Q1035" s="758"/>
      <c r="R1035" s="758"/>
      <c r="S1035" s="758"/>
      <c r="T1035" s="758"/>
      <c r="U1035" s="758"/>
      <c r="V1035" s="758" t="e">
        <f t="shared" si="145"/>
        <v>#DIV/0!</v>
      </c>
      <c r="W1035" s="758"/>
      <c r="X1035" s="326"/>
      <c r="Y1035" s="326"/>
    </row>
    <row r="1036" spans="1:25" ht="18.75" customHeight="1" thickTop="1" thickBot="1" x14ac:dyDescent="0.3">
      <c r="A1036" s="740">
        <v>1</v>
      </c>
      <c r="B1036" s="741" t="s">
        <v>768</v>
      </c>
      <c r="C1036" s="741" t="s">
        <v>764</v>
      </c>
      <c r="D1036" s="741"/>
      <c r="E1036" s="740"/>
      <c r="F1036" s="741"/>
      <c r="G1036" s="741"/>
      <c r="H1036" s="741"/>
      <c r="I1036" s="741"/>
      <c r="J1036" s="741"/>
      <c r="K1036" s="334" t="s">
        <v>1361</v>
      </c>
      <c r="L1036" s="758"/>
      <c r="M1036" s="758"/>
      <c r="N1036" s="758"/>
      <c r="O1036" s="758">
        <f t="shared" si="144"/>
        <v>0</v>
      </c>
      <c r="P1036" s="758"/>
      <c r="Q1036" s="758"/>
      <c r="R1036" s="758"/>
      <c r="S1036" s="758"/>
      <c r="T1036" s="758"/>
      <c r="U1036" s="758"/>
      <c r="V1036" s="758" t="e">
        <f t="shared" si="145"/>
        <v>#DIV/0!</v>
      </c>
      <c r="W1036" s="758"/>
      <c r="X1036" s="326"/>
      <c r="Y1036" s="326"/>
    </row>
    <row r="1037" spans="1:25" ht="36" customHeight="1" thickTop="1" thickBot="1" x14ac:dyDescent="0.3">
      <c r="A1037" s="737">
        <v>1</v>
      </c>
      <c r="B1037" s="737" t="s">
        <v>784</v>
      </c>
      <c r="C1037" s="737"/>
      <c r="D1037" s="737"/>
      <c r="E1037" s="737"/>
      <c r="F1037" s="737"/>
      <c r="G1037" s="737"/>
      <c r="H1037" s="737"/>
      <c r="I1037" s="759"/>
      <c r="J1037" s="759"/>
      <c r="K1037" s="323" t="s">
        <v>1362</v>
      </c>
      <c r="L1037" s="351"/>
      <c r="M1037" s="336"/>
      <c r="N1037" s="336"/>
      <c r="O1037" s="336">
        <f t="shared" si="144"/>
        <v>0</v>
      </c>
      <c r="P1037" s="336"/>
      <c r="Q1037" s="336"/>
      <c r="R1037" s="351"/>
      <c r="S1037" s="336"/>
      <c r="T1037" s="351"/>
      <c r="U1037" s="336"/>
      <c r="V1037" s="351" t="e">
        <f t="shared" si="145"/>
        <v>#DIV/0!</v>
      </c>
      <c r="W1037" s="336"/>
      <c r="X1037" s="326"/>
      <c r="Y1037" s="326"/>
    </row>
    <row r="1038" spans="1:25" ht="36" customHeight="1" thickTop="1" thickBot="1" x14ac:dyDescent="0.3">
      <c r="A1038" s="737" t="s">
        <v>845</v>
      </c>
      <c r="B1038" s="737" t="s">
        <v>869</v>
      </c>
      <c r="C1038" s="737"/>
      <c r="D1038" s="737"/>
      <c r="E1038" s="737"/>
      <c r="F1038" s="737"/>
      <c r="G1038" s="737"/>
      <c r="H1038" s="737"/>
      <c r="I1038" s="759"/>
      <c r="J1038" s="759"/>
      <c r="K1038" s="323" t="s">
        <v>1364</v>
      </c>
      <c r="L1038" s="351">
        <f>+L1039+L1043+L1044</f>
        <v>0</v>
      </c>
      <c r="M1038" s="336">
        <f t="shared" ref="M1038:U1038" si="149">+M1039+M1043+M1044</f>
        <v>0</v>
      </c>
      <c r="N1038" s="336">
        <f t="shared" si="149"/>
        <v>0</v>
      </c>
      <c r="O1038" s="336">
        <f t="shared" si="144"/>
        <v>0</v>
      </c>
      <c r="P1038" s="336">
        <f t="shared" si="149"/>
        <v>0</v>
      </c>
      <c r="Q1038" s="336">
        <f t="shared" si="149"/>
        <v>0</v>
      </c>
      <c r="R1038" s="351">
        <f t="shared" si="149"/>
        <v>0</v>
      </c>
      <c r="S1038" s="336">
        <f t="shared" si="149"/>
        <v>0</v>
      </c>
      <c r="T1038" s="351">
        <f t="shared" si="149"/>
        <v>0</v>
      </c>
      <c r="U1038" s="336">
        <f t="shared" si="149"/>
        <v>0</v>
      </c>
      <c r="V1038" s="351" t="e">
        <f t="shared" si="145"/>
        <v>#DIV/0!</v>
      </c>
      <c r="W1038" s="336"/>
      <c r="X1038" s="326"/>
      <c r="Y1038" s="326"/>
    </row>
    <row r="1039" spans="1:25" ht="18.75" customHeight="1" thickTop="1" thickBot="1" x14ac:dyDescent="0.3">
      <c r="A1039" s="740" t="s">
        <v>845</v>
      </c>
      <c r="B1039" s="741" t="s">
        <v>869</v>
      </c>
      <c r="C1039" s="741" t="s">
        <v>761</v>
      </c>
      <c r="D1039" s="741"/>
      <c r="E1039" s="740"/>
      <c r="F1039" s="741"/>
      <c r="G1039" s="741"/>
      <c r="H1039" s="741"/>
      <c r="I1039" s="741"/>
      <c r="J1039" s="741"/>
      <c r="K1039" s="337" t="s">
        <v>1365</v>
      </c>
      <c r="L1039" s="758">
        <f>SUM(L1040:L1042)</f>
        <v>0</v>
      </c>
      <c r="M1039" s="758">
        <f t="shared" ref="M1039:U1039" si="150">SUM(M1040:M1042)</f>
        <v>0</v>
      </c>
      <c r="N1039" s="758">
        <f t="shared" si="150"/>
        <v>0</v>
      </c>
      <c r="O1039" s="758">
        <f t="shared" si="144"/>
        <v>0</v>
      </c>
      <c r="P1039" s="758">
        <f t="shared" si="150"/>
        <v>0</v>
      </c>
      <c r="Q1039" s="758">
        <f t="shared" si="150"/>
        <v>0</v>
      </c>
      <c r="R1039" s="758">
        <f t="shared" si="150"/>
        <v>0</v>
      </c>
      <c r="S1039" s="758">
        <f t="shared" si="150"/>
        <v>0</v>
      </c>
      <c r="T1039" s="758">
        <f t="shared" si="150"/>
        <v>0</v>
      </c>
      <c r="U1039" s="758">
        <f t="shared" si="150"/>
        <v>0</v>
      </c>
      <c r="V1039" s="758" t="e">
        <f t="shared" si="145"/>
        <v>#DIV/0!</v>
      </c>
      <c r="W1039" s="758"/>
      <c r="X1039" s="326"/>
      <c r="Y1039" s="326"/>
    </row>
    <row r="1040" spans="1:25" ht="18.75" customHeight="1" thickTop="1" thickBot="1" x14ac:dyDescent="0.3">
      <c r="A1040" s="740" t="s">
        <v>845</v>
      </c>
      <c r="B1040" s="741" t="s">
        <v>869</v>
      </c>
      <c r="C1040" s="741" t="s">
        <v>761</v>
      </c>
      <c r="D1040" s="741" t="s">
        <v>761</v>
      </c>
      <c r="E1040" s="741"/>
      <c r="F1040" s="741"/>
      <c r="G1040" s="741"/>
      <c r="H1040" s="741"/>
      <c r="I1040" s="741"/>
      <c r="J1040" s="741"/>
      <c r="K1040" s="742" t="s">
        <v>1366</v>
      </c>
      <c r="L1040" s="758"/>
      <c r="M1040" s="758"/>
      <c r="N1040" s="758"/>
      <c r="O1040" s="758">
        <f t="shared" si="144"/>
        <v>0</v>
      </c>
      <c r="P1040" s="758"/>
      <c r="Q1040" s="758"/>
      <c r="R1040" s="758"/>
      <c r="S1040" s="758"/>
      <c r="T1040" s="758"/>
      <c r="U1040" s="758"/>
      <c r="V1040" s="758" t="e">
        <f t="shared" si="145"/>
        <v>#DIV/0!</v>
      </c>
      <c r="W1040" s="758"/>
      <c r="X1040" s="326"/>
      <c r="Y1040" s="326"/>
    </row>
    <row r="1041" spans="1:25" ht="18.75" customHeight="1" thickTop="1" thickBot="1" x14ac:dyDescent="0.3">
      <c r="A1041" s="740" t="s">
        <v>845</v>
      </c>
      <c r="B1041" s="741" t="s">
        <v>869</v>
      </c>
      <c r="C1041" s="741" t="s">
        <v>761</v>
      </c>
      <c r="D1041" s="741" t="s">
        <v>764</v>
      </c>
      <c r="E1041" s="741"/>
      <c r="F1041" s="741"/>
      <c r="G1041" s="741"/>
      <c r="H1041" s="741"/>
      <c r="I1041" s="741"/>
      <c r="J1041" s="741"/>
      <c r="K1041" s="742" t="s">
        <v>1367</v>
      </c>
      <c r="L1041" s="758"/>
      <c r="M1041" s="758"/>
      <c r="N1041" s="758"/>
      <c r="O1041" s="758">
        <f t="shared" si="144"/>
        <v>0</v>
      </c>
      <c r="P1041" s="758"/>
      <c r="Q1041" s="758"/>
      <c r="R1041" s="758"/>
      <c r="S1041" s="758"/>
      <c r="T1041" s="758"/>
      <c r="U1041" s="758"/>
      <c r="V1041" s="758" t="e">
        <f t="shared" si="145"/>
        <v>#DIV/0!</v>
      </c>
      <c r="W1041" s="758"/>
      <c r="X1041" s="326"/>
      <c r="Y1041" s="326"/>
    </row>
    <row r="1042" spans="1:25" ht="18.75" customHeight="1" thickTop="1" thickBot="1" x14ac:dyDescent="0.3">
      <c r="A1042" s="740" t="s">
        <v>845</v>
      </c>
      <c r="B1042" s="741" t="s">
        <v>869</v>
      </c>
      <c r="C1042" s="741" t="s">
        <v>761</v>
      </c>
      <c r="D1042" s="741" t="s">
        <v>768</v>
      </c>
      <c r="E1042" s="741"/>
      <c r="F1042" s="741"/>
      <c r="G1042" s="741"/>
      <c r="H1042" s="741"/>
      <c r="I1042" s="741"/>
      <c r="J1042" s="741"/>
      <c r="K1042" s="742" t="s">
        <v>1368</v>
      </c>
      <c r="L1042" s="758"/>
      <c r="M1042" s="758"/>
      <c r="N1042" s="758"/>
      <c r="O1042" s="758">
        <f t="shared" si="144"/>
        <v>0</v>
      </c>
      <c r="P1042" s="758"/>
      <c r="Q1042" s="758"/>
      <c r="R1042" s="758"/>
      <c r="S1042" s="758"/>
      <c r="T1042" s="758"/>
      <c r="U1042" s="758"/>
      <c r="V1042" s="758" t="e">
        <f t="shared" si="145"/>
        <v>#DIV/0!</v>
      </c>
      <c r="W1042" s="758"/>
      <c r="X1042" s="326"/>
      <c r="Y1042" s="326"/>
    </row>
    <row r="1043" spans="1:25" ht="18.75" customHeight="1" thickTop="1" thickBot="1" x14ac:dyDescent="0.3">
      <c r="A1043" s="740" t="s">
        <v>845</v>
      </c>
      <c r="B1043" s="741" t="s">
        <v>869</v>
      </c>
      <c r="C1043" s="741" t="s">
        <v>764</v>
      </c>
      <c r="D1043" s="741"/>
      <c r="E1043" s="740"/>
      <c r="F1043" s="741"/>
      <c r="G1043" s="741"/>
      <c r="H1043" s="741"/>
      <c r="I1043" s="741"/>
      <c r="J1043" s="741"/>
      <c r="K1043" s="337" t="s">
        <v>1369</v>
      </c>
      <c r="L1043" s="351"/>
      <c r="M1043" s="351"/>
      <c r="N1043" s="351"/>
      <c r="O1043" s="351">
        <f t="shared" si="144"/>
        <v>0</v>
      </c>
      <c r="P1043" s="351"/>
      <c r="Q1043" s="351"/>
      <c r="R1043" s="351"/>
      <c r="S1043" s="351"/>
      <c r="T1043" s="351"/>
      <c r="U1043" s="351"/>
      <c r="V1043" s="758" t="e">
        <f t="shared" si="145"/>
        <v>#DIV/0!</v>
      </c>
      <c r="W1043" s="758"/>
      <c r="X1043" s="326"/>
      <c r="Y1043" s="326"/>
    </row>
    <row r="1044" spans="1:25" ht="18.75" customHeight="1" thickTop="1" thickBot="1" x14ac:dyDescent="0.3">
      <c r="A1044" s="740" t="s">
        <v>845</v>
      </c>
      <c r="B1044" s="741" t="s">
        <v>869</v>
      </c>
      <c r="C1044" s="741" t="s">
        <v>768</v>
      </c>
      <c r="D1044" s="741"/>
      <c r="E1044" s="740"/>
      <c r="F1044" s="741"/>
      <c r="G1044" s="741"/>
      <c r="H1044" s="741"/>
      <c r="I1044" s="741"/>
      <c r="J1044" s="741"/>
      <c r="K1044" s="337" t="s">
        <v>1370</v>
      </c>
      <c r="L1044" s="351"/>
      <c r="M1044" s="351"/>
      <c r="N1044" s="351"/>
      <c r="O1044" s="351">
        <f t="shared" si="144"/>
        <v>0</v>
      </c>
      <c r="P1044" s="351"/>
      <c r="Q1044" s="351"/>
      <c r="R1044" s="351"/>
      <c r="S1044" s="351"/>
      <c r="T1044" s="351"/>
      <c r="U1044" s="351"/>
      <c r="V1044" s="758" t="e">
        <f t="shared" si="145"/>
        <v>#DIV/0!</v>
      </c>
      <c r="W1044" s="758"/>
      <c r="X1044" s="326"/>
      <c r="Y1044" s="326"/>
    </row>
    <row r="1045" spans="1:25" ht="36" customHeight="1" thickTop="1" x14ac:dyDescent="0.25"/>
  </sheetData>
  <mergeCells count="18">
    <mergeCell ref="W5:W6"/>
    <mergeCell ref="X5:X6"/>
    <mergeCell ref="Y5:Y6"/>
    <mergeCell ref="A1:W1"/>
    <mergeCell ref="A2:W2"/>
    <mergeCell ref="A3:W3"/>
    <mergeCell ref="A4:W4"/>
    <mergeCell ref="A5:I5"/>
    <mergeCell ref="K5:K6"/>
    <mergeCell ref="L5:L6"/>
    <mergeCell ref="M5:N5"/>
    <mergeCell ref="O5:O6"/>
    <mergeCell ref="P5:S5"/>
    <mergeCell ref="M545:M546"/>
    <mergeCell ref="N545:N546"/>
    <mergeCell ref="T5:T6"/>
    <mergeCell ref="U5:U6"/>
    <mergeCell ref="V5:V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9"/>
  <sheetViews>
    <sheetView view="pageBreakPreview" zoomScaleNormal="100" zoomScaleSheetLayoutView="100" workbookViewId="0">
      <selection activeCell="B1" sqref="B1"/>
    </sheetView>
  </sheetViews>
  <sheetFormatPr baseColWidth="10" defaultColWidth="14.42578125" defaultRowHeight="15" customHeight="1" x14ac:dyDescent="0.25"/>
  <cols>
    <col min="1" max="1" width="7.42578125" customWidth="1"/>
    <col min="2" max="2" width="101.85546875" customWidth="1"/>
    <col min="3" max="3" width="20.140625" customWidth="1"/>
    <col min="4" max="4" width="29.5703125" bestFit="1" customWidth="1"/>
    <col min="5" max="5" width="27.42578125" style="354" customWidth="1"/>
    <col min="6" max="21" width="101.85546875" customWidth="1"/>
  </cols>
  <sheetData>
    <row r="1" spans="1:21" ht="102" customHeight="1" x14ac:dyDescent="0.25">
      <c r="A1" s="15"/>
      <c r="B1" s="411" t="s">
        <v>1667</v>
      </c>
      <c r="C1" s="411" t="s">
        <v>630</v>
      </c>
      <c r="D1" s="412" t="s">
        <v>1371</v>
      </c>
      <c r="E1" s="412" t="s">
        <v>1372</v>
      </c>
      <c r="F1" s="15"/>
      <c r="G1" s="15"/>
      <c r="H1" s="15"/>
      <c r="I1" s="15"/>
      <c r="J1" s="15"/>
      <c r="K1" s="15"/>
      <c r="L1" s="15"/>
      <c r="M1" s="15"/>
      <c r="N1" s="15"/>
      <c r="O1" s="15"/>
      <c r="P1" s="15"/>
      <c r="Q1" s="15"/>
      <c r="R1" s="15"/>
      <c r="S1" s="15"/>
      <c r="T1" s="15"/>
      <c r="U1" s="15"/>
    </row>
    <row r="2" spans="1:21" ht="30" customHeight="1" x14ac:dyDescent="0.25">
      <c r="A2" s="15"/>
      <c r="B2" s="413" t="s">
        <v>141</v>
      </c>
      <c r="C2" s="414">
        <f>'Anexo 1 Matriz Inf Gestión-GD'!J6</f>
        <v>0.7326571428571429</v>
      </c>
      <c r="D2" s="414">
        <f>'Anexo 1 Matriz Inf Gestión-GD'!AC6</f>
        <v>0.91721097039180366</v>
      </c>
      <c r="E2" s="414">
        <f>'Anexo 1 Matriz Inf Gestión-GD'!AE6</f>
        <v>0.44031407491473856</v>
      </c>
      <c r="F2" s="15"/>
      <c r="G2" s="15"/>
      <c r="H2" s="15"/>
      <c r="I2" s="15"/>
      <c r="J2" s="15"/>
      <c r="K2" s="15"/>
      <c r="L2" s="15"/>
      <c r="M2" s="15"/>
      <c r="N2" s="15"/>
      <c r="O2" s="15"/>
      <c r="P2" s="15"/>
      <c r="Q2" s="15"/>
      <c r="R2" s="15"/>
      <c r="S2" s="15"/>
      <c r="T2" s="15"/>
      <c r="U2" s="15"/>
    </row>
    <row r="3" spans="1:21" ht="30" customHeight="1" x14ac:dyDescent="0.25">
      <c r="A3" s="15"/>
      <c r="B3" s="415" t="s">
        <v>142</v>
      </c>
      <c r="C3" s="416">
        <f>'Anexo 1 Matriz Inf Gestión-GD'!J7</f>
        <v>0.71500000000000008</v>
      </c>
      <c r="D3" s="416">
        <f>'Anexo 1 Matriz Inf Gestión-GD'!AC7</f>
        <v>0.63868674689235472</v>
      </c>
      <c r="E3" s="416">
        <f>'Anexo 1 Matriz Inf Gestión-GD'!AE7</f>
        <v>0.14608348454149181</v>
      </c>
      <c r="F3" s="15"/>
      <c r="G3" s="15"/>
      <c r="H3" s="15"/>
      <c r="I3" s="15"/>
      <c r="J3" s="15"/>
      <c r="K3" s="15"/>
      <c r="L3" s="15"/>
      <c r="M3" s="15"/>
      <c r="N3" s="15"/>
      <c r="O3" s="15"/>
      <c r="P3" s="15"/>
      <c r="Q3" s="15"/>
      <c r="R3" s="15"/>
      <c r="S3" s="15"/>
      <c r="T3" s="15"/>
      <c r="U3" s="15"/>
    </row>
    <row r="4" spans="1:21" ht="30" customHeight="1" x14ac:dyDescent="0.25">
      <c r="A4" s="15"/>
      <c r="B4" s="417" t="s">
        <v>143</v>
      </c>
      <c r="C4" s="418">
        <f>'Anexo 1 Matriz Inf Gestión-GD'!J8</f>
        <v>0.54999999999999993</v>
      </c>
      <c r="D4" s="418">
        <f>'Anexo 1 Matriz Inf Gestión-GD'!AC8</f>
        <v>8.3215459752482207E-2</v>
      </c>
      <c r="E4" s="419">
        <f>'Anexo 1 Matriz Inf Gestión-GD'!AE8</f>
        <v>2.4947636540287806E-2</v>
      </c>
      <c r="F4" s="15"/>
      <c r="G4" s="15"/>
      <c r="H4" s="15"/>
      <c r="I4" s="15"/>
      <c r="J4" s="15"/>
      <c r="K4" s="15"/>
      <c r="L4" s="15"/>
      <c r="M4" s="15"/>
      <c r="N4" s="15"/>
      <c r="O4" s="15"/>
      <c r="P4" s="15"/>
      <c r="Q4" s="15"/>
      <c r="R4" s="15"/>
      <c r="S4" s="15"/>
      <c r="T4" s="15"/>
      <c r="U4" s="15"/>
    </row>
    <row r="5" spans="1:21" ht="30" customHeight="1" x14ac:dyDescent="0.25">
      <c r="A5" s="15"/>
      <c r="B5" s="927" t="s">
        <v>166</v>
      </c>
      <c r="C5" s="931">
        <f>'Anexo 1 Matriz Inf Gestión-GD'!J16</f>
        <v>0.75</v>
      </c>
      <c r="D5" s="931">
        <f>'Anexo 1 Matriz Inf Gestión-GD'!AC16</f>
        <v>0.8446971681415929</v>
      </c>
      <c r="E5" s="924">
        <f>'Anexo 1 Matriz Inf Gestión-GD'!AE16</f>
        <v>0.8446971681415929</v>
      </c>
      <c r="F5" s="15"/>
      <c r="G5" s="15"/>
      <c r="H5" s="15"/>
      <c r="I5" s="15"/>
      <c r="J5" s="15"/>
      <c r="K5" s="15"/>
      <c r="L5" s="15"/>
      <c r="M5" s="15"/>
      <c r="N5" s="15"/>
      <c r="O5" s="15"/>
      <c r="P5" s="15"/>
      <c r="Q5" s="15"/>
      <c r="R5" s="15"/>
      <c r="S5" s="15"/>
      <c r="T5" s="15"/>
      <c r="U5" s="15"/>
    </row>
    <row r="6" spans="1:21" ht="30" customHeight="1" x14ac:dyDescent="0.25">
      <c r="A6" s="15"/>
      <c r="B6" s="928"/>
      <c r="C6" s="932"/>
      <c r="D6" s="932"/>
      <c r="E6" s="924"/>
      <c r="F6" s="15"/>
      <c r="G6" s="15"/>
      <c r="H6" s="15"/>
      <c r="I6" s="15"/>
      <c r="J6" s="15"/>
      <c r="K6" s="15"/>
      <c r="L6" s="15"/>
      <c r="M6" s="15"/>
      <c r="N6" s="15"/>
      <c r="O6" s="15"/>
      <c r="P6" s="15"/>
      <c r="Q6" s="15"/>
      <c r="R6" s="15"/>
      <c r="S6" s="15"/>
      <c r="T6" s="15"/>
      <c r="U6" s="15"/>
    </row>
    <row r="7" spans="1:21" ht="30" customHeight="1" x14ac:dyDescent="0.25">
      <c r="A7" s="15"/>
      <c r="B7" s="927" t="s">
        <v>175</v>
      </c>
      <c r="C7" s="931">
        <f>'Anexo 1 Matriz Inf Gestión-GD'!J20</f>
        <v>1</v>
      </c>
      <c r="D7" s="931">
        <f>'Anexo 1 Matriz Inf Gestión-GD'!AC20</f>
        <v>0.92567986599999996</v>
      </c>
      <c r="E7" s="924">
        <f>'Anexo 1 Matriz Inf Gestión-GD'!AE20</f>
        <v>0.88233626600000004</v>
      </c>
      <c r="F7" s="15"/>
      <c r="G7" s="15"/>
      <c r="H7" s="15"/>
      <c r="I7" s="15"/>
      <c r="J7" s="15"/>
      <c r="K7" s="15"/>
      <c r="L7" s="15"/>
      <c r="M7" s="15"/>
      <c r="N7" s="15"/>
      <c r="O7" s="15"/>
      <c r="P7" s="15"/>
      <c r="Q7" s="15"/>
      <c r="R7" s="15"/>
      <c r="S7" s="15"/>
      <c r="T7" s="15"/>
      <c r="U7" s="15"/>
    </row>
    <row r="8" spans="1:21" ht="30" customHeight="1" x14ac:dyDescent="0.25">
      <c r="A8" s="15"/>
      <c r="B8" s="928"/>
      <c r="C8" s="932"/>
      <c r="D8" s="932"/>
      <c r="E8" s="924"/>
      <c r="F8" s="15"/>
      <c r="G8" s="15"/>
      <c r="H8" s="15"/>
      <c r="I8" s="15"/>
      <c r="J8" s="15"/>
      <c r="K8" s="15"/>
      <c r="L8" s="15"/>
      <c r="M8" s="15"/>
      <c r="N8" s="15"/>
      <c r="O8" s="15"/>
      <c r="P8" s="15"/>
      <c r="Q8" s="15"/>
      <c r="R8" s="15"/>
      <c r="S8" s="15"/>
      <c r="T8" s="15"/>
      <c r="U8" s="15"/>
    </row>
    <row r="9" spans="1:21" ht="30" customHeight="1" x14ac:dyDescent="0.25">
      <c r="A9" s="15"/>
      <c r="B9" s="927" t="s">
        <v>192</v>
      </c>
      <c r="C9" s="931">
        <f>'Anexo 1 Matriz Inf Gestión-GD'!J28</f>
        <v>0.4</v>
      </c>
      <c r="D9" s="931">
        <f>'Anexo 1 Matriz Inf Gestión-GD'!AC28</f>
        <v>0.26808666666666664</v>
      </c>
      <c r="E9" s="924">
        <f>'Anexo 1 Matriz Inf Gestión-GD'!AE28</f>
        <v>0.26808666666666664</v>
      </c>
      <c r="F9" s="15"/>
      <c r="G9" s="15"/>
      <c r="H9" s="15"/>
      <c r="I9" s="15"/>
      <c r="J9" s="15"/>
      <c r="K9" s="15"/>
      <c r="L9" s="15"/>
      <c r="M9" s="15"/>
      <c r="N9" s="15"/>
      <c r="O9" s="15"/>
      <c r="P9" s="15"/>
      <c r="Q9" s="15"/>
      <c r="R9" s="15"/>
      <c r="S9" s="15"/>
      <c r="T9" s="15"/>
      <c r="U9" s="15"/>
    </row>
    <row r="10" spans="1:21" ht="30" customHeight="1" x14ac:dyDescent="0.25">
      <c r="A10" s="15"/>
      <c r="B10" s="928"/>
      <c r="C10" s="932"/>
      <c r="D10" s="932"/>
      <c r="E10" s="924"/>
      <c r="F10" s="15"/>
      <c r="G10" s="15"/>
      <c r="H10" s="15"/>
      <c r="I10" s="15"/>
      <c r="J10" s="15"/>
      <c r="K10" s="15"/>
      <c r="L10" s="15"/>
      <c r="M10" s="15"/>
      <c r="N10" s="15"/>
      <c r="O10" s="15"/>
      <c r="P10" s="15"/>
      <c r="Q10" s="15"/>
      <c r="R10" s="15"/>
      <c r="S10" s="15"/>
      <c r="T10" s="15"/>
      <c r="U10" s="15"/>
    </row>
    <row r="11" spans="1:21" ht="30" customHeight="1" x14ac:dyDescent="0.25">
      <c r="A11" s="15"/>
      <c r="B11" s="927" t="s">
        <v>631</v>
      </c>
      <c r="C11" s="931">
        <f>'Anexo 1 Matriz Inf Gestión-GD'!J34</f>
        <v>0.4</v>
      </c>
      <c r="D11" s="931">
        <f>'Anexo 1 Matriz Inf Gestión-GD'!AC34</f>
        <v>0.99215684500000001</v>
      </c>
      <c r="E11" s="924">
        <f>'Anexo 1 Matriz Inf Gestión-GD'!AE34</f>
        <v>0.44887651249999999</v>
      </c>
      <c r="F11" s="15"/>
      <c r="G11" s="15"/>
      <c r="H11" s="15"/>
      <c r="I11" s="15"/>
      <c r="J11" s="15"/>
      <c r="K11" s="15"/>
      <c r="L11" s="15"/>
      <c r="M11" s="15"/>
      <c r="N11" s="15"/>
      <c r="O11" s="15"/>
      <c r="P11" s="15"/>
      <c r="Q11" s="15"/>
      <c r="R11" s="15"/>
      <c r="S11" s="15"/>
      <c r="T11" s="15"/>
      <c r="U11" s="15"/>
    </row>
    <row r="12" spans="1:21" ht="30" customHeight="1" x14ac:dyDescent="0.25">
      <c r="A12" s="15"/>
      <c r="B12" s="928"/>
      <c r="C12" s="932"/>
      <c r="D12" s="932"/>
      <c r="E12" s="924"/>
      <c r="F12" s="15"/>
      <c r="G12" s="15"/>
      <c r="H12" s="15"/>
      <c r="I12" s="15"/>
      <c r="J12" s="15"/>
      <c r="K12" s="15"/>
      <c r="L12" s="15"/>
      <c r="M12" s="15"/>
      <c r="N12" s="15"/>
      <c r="O12" s="15"/>
      <c r="P12" s="15"/>
      <c r="Q12" s="15"/>
      <c r="R12" s="15"/>
      <c r="S12" s="15"/>
      <c r="T12" s="15"/>
      <c r="U12" s="15"/>
    </row>
    <row r="13" spans="1:21" ht="30" customHeight="1" x14ac:dyDescent="0.25">
      <c r="A13" s="15"/>
      <c r="B13" s="927" t="s">
        <v>224</v>
      </c>
      <c r="C13" s="931">
        <f>'Anexo 1 Matriz Inf Gestión-GD'!J40</f>
        <v>1</v>
      </c>
      <c r="D13" s="931">
        <f>'Anexo 1 Matriz Inf Gestión-GD'!AC40</f>
        <v>0.98304483781818186</v>
      </c>
      <c r="E13" s="924">
        <f>'Anexo 1 Matriz Inf Gestión-GD'!AE40</f>
        <v>1.6878396727272729E-2</v>
      </c>
      <c r="F13" s="15"/>
      <c r="G13" s="15"/>
      <c r="H13" s="15"/>
      <c r="I13" s="15"/>
      <c r="J13" s="15"/>
      <c r="K13" s="15"/>
      <c r="L13" s="15"/>
      <c r="M13" s="15"/>
      <c r="N13" s="15"/>
      <c r="O13" s="15"/>
      <c r="P13" s="15"/>
      <c r="Q13" s="15"/>
      <c r="R13" s="15"/>
      <c r="S13" s="15"/>
      <c r="T13" s="15"/>
      <c r="U13" s="15"/>
    </row>
    <row r="14" spans="1:21" ht="30" customHeight="1" x14ac:dyDescent="0.25">
      <c r="A14" s="15"/>
      <c r="B14" s="928"/>
      <c r="C14" s="932"/>
      <c r="D14" s="932"/>
      <c r="E14" s="924"/>
      <c r="F14" s="15"/>
      <c r="G14" s="15"/>
      <c r="H14" s="15"/>
      <c r="I14" s="15"/>
      <c r="J14" s="15"/>
      <c r="K14" s="15"/>
      <c r="L14" s="15"/>
      <c r="M14" s="15"/>
      <c r="N14" s="15"/>
      <c r="O14" s="15"/>
      <c r="P14" s="15"/>
      <c r="Q14" s="15"/>
      <c r="R14" s="15"/>
      <c r="S14" s="15"/>
      <c r="T14" s="15"/>
      <c r="U14" s="15"/>
    </row>
    <row r="15" spans="1:21" ht="30" customHeight="1" x14ac:dyDescent="0.25">
      <c r="A15" s="15"/>
      <c r="B15" s="420" t="s">
        <v>247</v>
      </c>
      <c r="C15" s="421">
        <f>'Anexo 1 Matriz Inf Gestión-GD'!J50</f>
        <v>0.75914285714285723</v>
      </c>
      <c r="D15" s="422">
        <f>'Anexo 1 Matriz Inf Gestión-GD'!AC50</f>
        <v>0.97604648767891389</v>
      </c>
      <c r="E15" s="423">
        <f>'Anexo 1 Matriz Inf Gestión-GD'!AE50</f>
        <v>0.50246740854152117</v>
      </c>
      <c r="F15" s="15"/>
      <c r="G15" s="15"/>
      <c r="H15" s="15"/>
      <c r="I15" s="15"/>
      <c r="J15" s="15"/>
      <c r="K15" s="15"/>
      <c r="L15" s="15"/>
      <c r="M15" s="15"/>
      <c r="N15" s="15"/>
      <c r="O15" s="15"/>
      <c r="P15" s="15"/>
      <c r="Q15" s="15"/>
      <c r="R15" s="15"/>
      <c r="S15" s="15"/>
      <c r="T15" s="15"/>
      <c r="U15" s="15"/>
    </row>
    <row r="16" spans="1:21" ht="30" customHeight="1" x14ac:dyDescent="0.25">
      <c r="A16" s="15"/>
      <c r="B16" s="417" t="s">
        <v>248</v>
      </c>
      <c r="C16" s="424">
        <f>'Anexo 1 Matriz Inf Gestión-GD'!J51</f>
        <v>0.85714285714285721</v>
      </c>
      <c r="D16" s="418">
        <f>'Anexo 1 Matriz Inf Gestión-GD'!AC51</f>
        <v>0.88210327161874802</v>
      </c>
      <c r="E16" s="419">
        <f>'Anexo 1 Matriz Inf Gestión-GD'!AE55</f>
        <v>0.79682291666666671</v>
      </c>
      <c r="F16" s="15"/>
      <c r="G16" s="15"/>
      <c r="H16" s="15"/>
      <c r="I16" s="15"/>
      <c r="J16" s="15"/>
      <c r="K16" s="15"/>
      <c r="L16" s="15"/>
      <c r="M16" s="15"/>
      <c r="N16" s="15"/>
      <c r="O16" s="15"/>
      <c r="P16" s="15"/>
      <c r="Q16" s="15"/>
      <c r="R16" s="15"/>
      <c r="S16" s="15"/>
      <c r="T16" s="15"/>
      <c r="U16" s="15"/>
    </row>
    <row r="17" spans="1:21" ht="30" customHeight="1" x14ac:dyDescent="0.25">
      <c r="A17" s="15"/>
      <c r="B17" s="927" t="s">
        <v>258</v>
      </c>
      <c r="C17" s="933">
        <f>'Anexo 1 Matriz Inf Gestión-GD'!J55</f>
        <v>0.74</v>
      </c>
      <c r="D17" s="931">
        <f>'Anexo 1 Matriz Inf Gestión-GD'!AC55</f>
        <v>0.79682291666666671</v>
      </c>
      <c r="E17" s="924">
        <f>'Anexo 1 Matriz Inf Gestión-GD'!AE55</f>
        <v>0.79682291666666671</v>
      </c>
      <c r="F17" s="15"/>
      <c r="G17" s="15"/>
      <c r="H17" s="15"/>
      <c r="I17" s="15"/>
      <c r="J17" s="15"/>
      <c r="K17" s="15"/>
      <c r="L17" s="15"/>
      <c r="M17" s="15"/>
      <c r="N17" s="15"/>
      <c r="O17" s="15"/>
      <c r="P17" s="15"/>
      <c r="Q17" s="15"/>
      <c r="R17" s="15"/>
      <c r="S17" s="15"/>
      <c r="T17" s="15"/>
      <c r="U17" s="15"/>
    </row>
    <row r="18" spans="1:21" ht="30" customHeight="1" x14ac:dyDescent="0.25">
      <c r="A18" s="15"/>
      <c r="B18" s="928"/>
      <c r="C18" s="928"/>
      <c r="D18" s="932"/>
      <c r="E18" s="924"/>
      <c r="F18" s="15"/>
      <c r="G18" s="15"/>
      <c r="H18" s="15"/>
      <c r="I18" s="15"/>
      <c r="J18" s="15"/>
      <c r="K18" s="15"/>
      <c r="L18" s="15"/>
      <c r="M18" s="15"/>
      <c r="N18" s="15"/>
      <c r="O18" s="15"/>
      <c r="P18" s="15"/>
      <c r="Q18" s="15"/>
      <c r="R18" s="15"/>
      <c r="S18" s="15"/>
      <c r="T18" s="15"/>
      <c r="U18" s="15"/>
    </row>
    <row r="19" spans="1:21" ht="30" customHeight="1" x14ac:dyDescent="0.25">
      <c r="A19" s="15"/>
      <c r="B19" s="927" t="s">
        <v>268</v>
      </c>
      <c r="C19" s="925">
        <f>'Anexo 1 Matriz Inf Gestión-GD'!J59</f>
        <v>0.70000000000000007</v>
      </c>
      <c r="D19" s="931">
        <f>'Anexo 1 Matriz Inf Gestión-GD'!AC59</f>
        <v>0.98773434109768476</v>
      </c>
      <c r="E19" s="924">
        <f>'Anexo 1 Matriz Inf Gestión-GD'!AE59</f>
        <v>0.46369368679172718</v>
      </c>
      <c r="F19" s="15"/>
      <c r="G19" s="15"/>
      <c r="H19" s="15"/>
      <c r="I19" s="15"/>
      <c r="J19" s="15"/>
      <c r="K19" s="15"/>
      <c r="L19" s="15"/>
      <c r="M19" s="15"/>
      <c r="N19" s="15"/>
      <c r="O19" s="15"/>
      <c r="P19" s="15"/>
      <c r="Q19" s="15"/>
      <c r="R19" s="15"/>
      <c r="S19" s="15"/>
      <c r="T19" s="15"/>
      <c r="U19" s="15"/>
    </row>
    <row r="20" spans="1:21" ht="30" customHeight="1" x14ac:dyDescent="0.25">
      <c r="A20" s="15"/>
      <c r="B20" s="928"/>
      <c r="C20" s="926"/>
      <c r="D20" s="932"/>
      <c r="E20" s="924"/>
      <c r="F20" s="15"/>
      <c r="G20" s="15"/>
      <c r="H20" s="15"/>
      <c r="I20" s="15"/>
      <c r="J20" s="15"/>
      <c r="K20" s="15"/>
      <c r="L20" s="15"/>
      <c r="M20" s="15"/>
      <c r="N20" s="15"/>
      <c r="O20" s="15"/>
      <c r="P20" s="15"/>
      <c r="Q20" s="15"/>
      <c r="R20" s="15"/>
      <c r="S20" s="15"/>
      <c r="T20" s="15"/>
      <c r="U20" s="15"/>
    </row>
    <row r="21" spans="1:21" ht="30" customHeight="1" x14ac:dyDescent="0.25">
      <c r="A21" s="15"/>
      <c r="B21" s="413" t="s">
        <v>278</v>
      </c>
      <c r="C21" s="414">
        <f>'Anexo 1 Matriz Inf Gestión-GD'!J64</f>
        <v>0.76917999999999997</v>
      </c>
      <c r="D21" s="414">
        <f>'Anexo 1 Matriz Inf Gestión-GD'!AC64</f>
        <v>0.97124537295326074</v>
      </c>
      <c r="E21" s="433">
        <f>'Anexo 1 Matriz Inf Gestión-GD'!AE64</f>
        <v>0.37805414498868362</v>
      </c>
      <c r="F21" s="15"/>
      <c r="G21" s="15"/>
      <c r="H21" s="15"/>
      <c r="I21" s="15"/>
      <c r="J21" s="15"/>
      <c r="K21" s="15"/>
      <c r="L21" s="15"/>
      <c r="M21" s="15"/>
      <c r="N21" s="15"/>
      <c r="O21" s="15"/>
      <c r="P21" s="15"/>
      <c r="Q21" s="15"/>
      <c r="R21" s="15"/>
      <c r="S21" s="15"/>
      <c r="T21" s="15"/>
      <c r="U21" s="15"/>
    </row>
    <row r="22" spans="1:21" ht="30" customHeight="1" x14ac:dyDescent="0.25">
      <c r="A22" s="15"/>
      <c r="B22" s="415" t="s">
        <v>279</v>
      </c>
      <c r="C22" s="416">
        <f>'Anexo 1 Matriz Inf Gestión-GD'!J65</f>
        <v>0.93000000000000016</v>
      </c>
      <c r="D22" s="416">
        <f>'Anexo 1 Matriz Inf Gestión-GD'!AC65</f>
        <v>0.99025027378036123</v>
      </c>
      <c r="E22" s="432">
        <f>'Anexo 1 Matriz Inf Gestión-GD'!AE65</f>
        <v>0.37882658862187318</v>
      </c>
      <c r="F22" s="15"/>
      <c r="G22" s="15"/>
      <c r="H22" s="15"/>
      <c r="I22" s="15"/>
      <c r="J22" s="15"/>
      <c r="K22" s="15"/>
      <c r="L22" s="15"/>
      <c r="M22" s="15"/>
      <c r="N22" s="15"/>
      <c r="O22" s="15"/>
      <c r="P22" s="15"/>
      <c r="Q22" s="15"/>
      <c r="R22" s="15"/>
      <c r="S22" s="15"/>
      <c r="T22" s="15"/>
      <c r="U22" s="15"/>
    </row>
    <row r="23" spans="1:21" ht="30" customHeight="1" x14ac:dyDescent="0.25">
      <c r="A23" s="15"/>
      <c r="B23" s="417" t="s">
        <v>280</v>
      </c>
      <c r="C23" s="424">
        <f>'Anexo 1 Matriz Inf Gestión-GD'!J66</f>
        <v>1</v>
      </c>
      <c r="D23" s="425">
        <f>'Anexo 1 Matriz Inf Gestión-GD'!AC66</f>
        <v>0.99838720217889454</v>
      </c>
      <c r="E23" s="419">
        <f>'Anexo 1 Matriz Inf Gestión-GD'!AE66</f>
        <v>0.71710329939016149</v>
      </c>
      <c r="F23" s="15"/>
      <c r="G23" s="15"/>
      <c r="H23" s="15"/>
      <c r="I23" s="15"/>
      <c r="J23" s="15"/>
      <c r="K23" s="15"/>
      <c r="L23" s="15"/>
      <c r="M23" s="15"/>
      <c r="N23" s="15"/>
      <c r="O23" s="15"/>
      <c r="P23" s="15"/>
      <c r="Q23" s="15"/>
      <c r="R23" s="15"/>
      <c r="S23" s="15"/>
      <c r="T23" s="15"/>
      <c r="U23" s="15"/>
    </row>
    <row r="24" spans="1:21" ht="30" customHeight="1" x14ac:dyDescent="0.25">
      <c r="A24" s="15"/>
      <c r="B24" s="927" t="s">
        <v>292</v>
      </c>
      <c r="C24" s="925">
        <f>'Anexo 1 Matriz Inf Gestión-GD'!J71</f>
        <v>1</v>
      </c>
      <c r="D24" s="925">
        <f>'Anexo 1 Matriz Inf Gestión-GD'!AC71</f>
        <v>0.99787141161666248</v>
      </c>
      <c r="E24" s="924">
        <f>'Anexo 1 Matriz Inf Gestión-GD'!AE71</f>
        <v>1.6627612498101019E-3</v>
      </c>
      <c r="F24" s="15"/>
      <c r="G24" s="15"/>
      <c r="H24" s="15"/>
      <c r="I24" s="15"/>
      <c r="J24" s="15"/>
      <c r="K24" s="15"/>
      <c r="L24" s="15"/>
      <c r="M24" s="15"/>
      <c r="N24" s="15"/>
      <c r="O24" s="15"/>
      <c r="P24" s="15"/>
      <c r="Q24" s="15"/>
      <c r="R24" s="15"/>
      <c r="S24" s="15"/>
      <c r="T24" s="15"/>
      <c r="U24" s="15"/>
    </row>
    <row r="25" spans="1:21" ht="30" customHeight="1" x14ac:dyDescent="0.25">
      <c r="A25" s="15"/>
      <c r="B25" s="928"/>
      <c r="C25" s="926"/>
      <c r="D25" s="926"/>
      <c r="E25" s="924"/>
      <c r="F25" s="15"/>
      <c r="G25" s="15"/>
      <c r="H25" s="15"/>
      <c r="I25" s="15"/>
      <c r="J25" s="15"/>
      <c r="K25" s="15"/>
      <c r="L25" s="15"/>
      <c r="M25" s="15"/>
      <c r="N25" s="15"/>
      <c r="O25" s="15"/>
      <c r="P25" s="15"/>
      <c r="Q25" s="15"/>
      <c r="R25" s="15"/>
      <c r="S25" s="15"/>
      <c r="T25" s="15"/>
      <c r="U25" s="15"/>
    </row>
    <row r="26" spans="1:21" ht="30" customHeight="1" x14ac:dyDescent="0.25">
      <c r="A26" s="15"/>
      <c r="B26" s="927" t="s">
        <v>303</v>
      </c>
      <c r="C26" s="925">
        <f>'Anexo 1 Matriz Inf Gestión-GD'!J76</f>
        <v>1</v>
      </c>
      <c r="D26" s="925">
        <f>'Anexo 1 Matriz Inf Gestión-GD'!AC76</f>
        <v>0.98878519580959356</v>
      </c>
      <c r="E26" s="924">
        <f>'Anexo 1 Matriz Inf Gestión-GD'!AE76</f>
        <v>0.84486444676823813</v>
      </c>
      <c r="F26" s="15"/>
      <c r="G26" s="15"/>
      <c r="H26" s="15"/>
      <c r="I26" s="15"/>
      <c r="J26" s="15"/>
      <c r="K26" s="15"/>
      <c r="L26" s="15"/>
      <c r="M26" s="15"/>
      <c r="N26" s="15"/>
      <c r="O26" s="15"/>
      <c r="P26" s="15"/>
      <c r="Q26" s="15"/>
      <c r="R26" s="15"/>
      <c r="S26" s="15"/>
      <c r="T26" s="15"/>
      <c r="U26" s="15"/>
    </row>
    <row r="27" spans="1:21" ht="30" customHeight="1" x14ac:dyDescent="0.25">
      <c r="A27" s="15"/>
      <c r="B27" s="928"/>
      <c r="C27" s="926"/>
      <c r="D27" s="926"/>
      <c r="E27" s="924"/>
      <c r="F27" s="15"/>
      <c r="G27" s="15"/>
      <c r="H27" s="15"/>
      <c r="I27" s="15"/>
      <c r="J27" s="15"/>
      <c r="K27" s="15"/>
      <c r="L27" s="15"/>
      <c r="M27" s="15"/>
      <c r="N27" s="15"/>
      <c r="O27" s="15"/>
      <c r="P27" s="15"/>
      <c r="Q27" s="15"/>
      <c r="R27" s="15"/>
      <c r="S27" s="15"/>
      <c r="T27" s="15"/>
      <c r="U27" s="15"/>
    </row>
    <row r="28" spans="1:21" ht="30" customHeight="1" x14ac:dyDescent="0.25">
      <c r="A28" s="15"/>
      <c r="B28" s="927" t="s">
        <v>321</v>
      </c>
      <c r="C28" s="929">
        <f>'Anexo 1 Matriz Inf Gestión-GD'!J85</f>
        <v>1</v>
      </c>
      <c r="D28" s="925">
        <f>'Anexo 1 Matriz Inf Gestión-GD'!AC85</f>
        <v>0.90876893989071039</v>
      </c>
      <c r="E28" s="924">
        <f>'Anexo 1 Matriz Inf Gestión-GD'!AE85</f>
        <v>0.90876893989071039</v>
      </c>
      <c r="F28" s="15"/>
      <c r="G28" s="15"/>
      <c r="H28" s="15"/>
      <c r="I28" s="15"/>
      <c r="J28" s="15"/>
      <c r="K28" s="15"/>
      <c r="L28" s="15"/>
      <c r="M28" s="15"/>
      <c r="N28" s="15"/>
      <c r="O28" s="15"/>
      <c r="P28" s="15"/>
      <c r="Q28" s="15"/>
      <c r="R28" s="15"/>
      <c r="S28" s="15"/>
      <c r="T28" s="15"/>
      <c r="U28" s="15"/>
    </row>
    <row r="29" spans="1:21" ht="30" customHeight="1" x14ac:dyDescent="0.25">
      <c r="A29" s="15"/>
      <c r="B29" s="928"/>
      <c r="C29" s="930"/>
      <c r="D29" s="926"/>
      <c r="E29" s="924"/>
      <c r="F29" s="15"/>
      <c r="G29" s="15"/>
      <c r="H29" s="15"/>
      <c r="I29" s="15"/>
      <c r="J29" s="15"/>
      <c r="K29" s="15"/>
      <c r="L29" s="15"/>
      <c r="M29" s="15"/>
      <c r="N29" s="15"/>
      <c r="O29" s="15"/>
      <c r="P29" s="15"/>
      <c r="Q29" s="15"/>
      <c r="R29" s="15"/>
      <c r="S29" s="15"/>
      <c r="T29" s="15"/>
      <c r="U29" s="15"/>
    </row>
    <row r="30" spans="1:21" ht="30" customHeight="1" x14ac:dyDescent="0.25">
      <c r="A30" s="15"/>
      <c r="B30" s="927" t="s">
        <v>632</v>
      </c>
      <c r="C30" s="925">
        <f>'Anexo 1 Matriz Inf Gestión-GD'!J90</f>
        <v>0.65</v>
      </c>
      <c r="D30" s="925">
        <f>'Anexo 1 Matriz Inf Gestión-GD'!AC90</f>
        <v>0.96817795147476682</v>
      </c>
      <c r="E30" s="924">
        <f>'Anexo 1 Matriz Inf Gestión-GD'!AE90</f>
        <v>0.43510839978406568</v>
      </c>
      <c r="F30" s="15"/>
      <c r="G30" s="15"/>
      <c r="H30" s="15"/>
      <c r="I30" s="15"/>
      <c r="J30" s="15"/>
      <c r="K30" s="15"/>
      <c r="L30" s="15"/>
      <c r="M30" s="15"/>
      <c r="N30" s="15"/>
      <c r="O30" s="15"/>
      <c r="P30" s="15"/>
      <c r="Q30" s="15"/>
      <c r="R30" s="15"/>
      <c r="S30" s="15"/>
      <c r="T30" s="15"/>
      <c r="U30" s="15"/>
    </row>
    <row r="31" spans="1:21" ht="30" customHeight="1" x14ac:dyDescent="0.25">
      <c r="A31" s="15"/>
      <c r="B31" s="928"/>
      <c r="C31" s="926"/>
      <c r="D31" s="926"/>
      <c r="E31" s="924"/>
      <c r="F31" s="15"/>
      <c r="G31" s="15"/>
      <c r="H31" s="15"/>
      <c r="I31" s="15"/>
      <c r="J31" s="15"/>
      <c r="K31" s="15"/>
      <c r="L31" s="15"/>
      <c r="M31" s="15"/>
      <c r="N31" s="15"/>
      <c r="O31" s="15"/>
      <c r="P31" s="15"/>
      <c r="Q31" s="15"/>
      <c r="R31" s="15"/>
      <c r="S31" s="15"/>
      <c r="T31" s="15"/>
      <c r="U31" s="15"/>
    </row>
    <row r="32" spans="1:21" ht="30" customHeight="1" x14ac:dyDescent="0.25">
      <c r="A32" s="15"/>
      <c r="B32" s="927" t="s">
        <v>357</v>
      </c>
      <c r="C32" s="925">
        <f>'Anexo 1 Matriz Inf Gestión-GD'!J102</f>
        <v>1</v>
      </c>
      <c r="D32" s="925">
        <f>'Anexo 1 Matriz Inf Gestión-GD'!AC102</f>
        <v>0.99900411499999997</v>
      </c>
      <c r="E32" s="924">
        <f>'Anexo 1 Matriz Inf Gestión-GD'!AE102</f>
        <v>0.58304411499999997</v>
      </c>
      <c r="F32" s="15"/>
      <c r="G32" s="15"/>
      <c r="H32" s="15"/>
      <c r="I32" s="15"/>
      <c r="J32" s="15"/>
      <c r="K32" s="15"/>
      <c r="L32" s="15"/>
      <c r="M32" s="15"/>
      <c r="N32" s="15"/>
      <c r="O32" s="15"/>
      <c r="P32" s="15"/>
      <c r="Q32" s="15"/>
      <c r="R32" s="15"/>
      <c r="S32" s="15"/>
      <c r="T32" s="15"/>
      <c r="U32" s="15"/>
    </row>
    <row r="33" spans="1:21" ht="30" customHeight="1" x14ac:dyDescent="0.25">
      <c r="A33" s="15"/>
      <c r="B33" s="928"/>
      <c r="C33" s="926"/>
      <c r="D33" s="926"/>
      <c r="E33" s="924"/>
      <c r="F33" s="15"/>
      <c r="G33" s="15"/>
      <c r="H33" s="15"/>
      <c r="I33" s="15"/>
      <c r="J33" s="15"/>
      <c r="K33" s="15"/>
      <c r="L33" s="15"/>
      <c r="M33" s="15"/>
      <c r="N33" s="15"/>
      <c r="O33" s="15"/>
      <c r="P33" s="15"/>
      <c r="Q33" s="15"/>
      <c r="R33" s="15"/>
      <c r="S33" s="15"/>
      <c r="T33" s="15"/>
      <c r="U33" s="15"/>
    </row>
    <row r="34" spans="1:21" ht="30" customHeight="1" x14ac:dyDescent="0.25">
      <c r="A34" s="15"/>
      <c r="B34" s="415" t="s">
        <v>367</v>
      </c>
      <c r="C34" s="426">
        <f>'Anexo 1 Matriz Inf Gestión-GD'!J106</f>
        <v>0.55600000000000005</v>
      </c>
      <c r="D34" s="426">
        <f>'Anexo 1 Matriz Inf Gestión-GD'!AC106</f>
        <v>0.91246154415845682</v>
      </c>
      <c r="E34" s="432">
        <f>'Anexo 1 Matriz Inf Gestión-GD'!AE106</f>
        <v>0.37566490893319709</v>
      </c>
      <c r="F34" s="15"/>
      <c r="G34" s="15"/>
      <c r="H34" s="15"/>
      <c r="I34" s="15"/>
      <c r="J34" s="15"/>
      <c r="K34" s="15"/>
      <c r="L34" s="15"/>
      <c r="M34" s="15"/>
      <c r="N34" s="15"/>
      <c r="O34" s="15"/>
      <c r="P34" s="15"/>
      <c r="Q34" s="15"/>
      <c r="R34" s="15"/>
      <c r="S34" s="15"/>
      <c r="T34" s="15"/>
      <c r="U34" s="15"/>
    </row>
    <row r="35" spans="1:21" ht="30" customHeight="1" x14ac:dyDescent="0.25">
      <c r="A35" s="15"/>
      <c r="B35" s="417" t="s">
        <v>633</v>
      </c>
      <c r="C35" s="425">
        <f>'Anexo 1 Matriz Inf Gestión-GD'!J107</f>
        <v>0.55600000000000005</v>
      </c>
      <c r="D35" s="425">
        <f>'Anexo 1 Matriz Inf Gestión-GD'!AC107</f>
        <v>0.91246154415845682</v>
      </c>
      <c r="E35" s="419">
        <f>'Anexo 1 Matriz Inf Gestión-GD'!AE107</f>
        <v>0.37566490893319709</v>
      </c>
      <c r="F35" s="15"/>
      <c r="G35" s="15"/>
      <c r="H35" s="15"/>
      <c r="I35" s="15"/>
      <c r="J35" s="15"/>
      <c r="K35" s="15"/>
      <c r="L35" s="15"/>
      <c r="M35" s="15"/>
      <c r="N35" s="15"/>
      <c r="O35" s="15"/>
      <c r="P35" s="15"/>
      <c r="Q35" s="15"/>
      <c r="R35" s="15"/>
      <c r="S35" s="15"/>
      <c r="T35" s="15"/>
      <c r="U35" s="15"/>
    </row>
    <row r="36" spans="1:21" ht="30" customHeight="1" x14ac:dyDescent="0.25">
      <c r="A36" s="15"/>
      <c r="B36" s="413" t="s">
        <v>412</v>
      </c>
      <c r="C36" s="427">
        <f>'Anexo 1 Matriz Inf Gestión-GD'!J123</f>
        <v>1</v>
      </c>
      <c r="D36" s="428">
        <f>'Anexo 1 Matriz Inf Gestión-GD'!AC123</f>
        <v>0.59805101999999999</v>
      </c>
      <c r="E36" s="433">
        <f>'Anexo 1 Matriz Inf Gestión-GD'!AE123</f>
        <v>0.59805101999999999</v>
      </c>
      <c r="F36" s="15"/>
      <c r="G36" s="15"/>
      <c r="H36" s="15"/>
      <c r="I36" s="15"/>
      <c r="J36" s="15"/>
      <c r="K36" s="15"/>
      <c r="L36" s="15"/>
      <c r="M36" s="15"/>
      <c r="N36" s="15"/>
      <c r="O36" s="15"/>
      <c r="P36" s="15"/>
      <c r="Q36" s="15"/>
      <c r="R36" s="15"/>
      <c r="S36" s="15"/>
      <c r="T36" s="15"/>
      <c r="U36" s="15"/>
    </row>
    <row r="37" spans="1:21" ht="30" customHeight="1" x14ac:dyDescent="0.25">
      <c r="A37" s="15"/>
      <c r="B37" s="415" t="s">
        <v>413</v>
      </c>
      <c r="C37" s="429">
        <f>'Anexo 1 Matriz Inf Gestión-GD'!J124</f>
        <v>1</v>
      </c>
      <c r="D37" s="429">
        <f>'Anexo 1 Matriz Inf Gestión-GD'!AC124</f>
        <v>0.59805101999999999</v>
      </c>
      <c r="E37" s="432">
        <f>'Anexo 1 Matriz Inf Gestión-GD'!AE124</f>
        <v>0.59805101999999999</v>
      </c>
      <c r="F37" s="15"/>
      <c r="G37" s="15"/>
      <c r="H37" s="15"/>
      <c r="I37" s="15"/>
      <c r="J37" s="15"/>
      <c r="K37" s="15"/>
      <c r="L37" s="15"/>
      <c r="M37" s="15"/>
      <c r="N37" s="15"/>
      <c r="O37" s="15"/>
      <c r="P37" s="15"/>
      <c r="Q37" s="15"/>
      <c r="R37" s="15"/>
      <c r="S37" s="15"/>
      <c r="T37" s="15"/>
      <c r="U37" s="15"/>
    </row>
    <row r="38" spans="1:21" ht="30" customHeight="1" x14ac:dyDescent="0.25">
      <c r="A38" s="15"/>
      <c r="B38" s="417" t="s">
        <v>634</v>
      </c>
      <c r="C38" s="425">
        <f>'Anexo 1 Matriz Inf Gestión-GD'!J125</f>
        <v>1</v>
      </c>
      <c r="D38" s="425">
        <f>'Anexo 1 Matriz Inf Gestión-GD'!AC125</f>
        <v>0.64425997999999995</v>
      </c>
      <c r="E38" s="419">
        <f>'Anexo 1 Matriz Inf Gestión-GD'!AE125</f>
        <v>0.64425997999999995</v>
      </c>
      <c r="F38" s="15"/>
      <c r="G38" s="15"/>
      <c r="H38" s="15"/>
      <c r="I38" s="15"/>
      <c r="J38" s="15"/>
      <c r="K38" s="15"/>
      <c r="L38" s="15"/>
      <c r="M38" s="15"/>
      <c r="N38" s="15"/>
      <c r="O38" s="15"/>
      <c r="P38" s="15"/>
      <c r="Q38" s="15"/>
      <c r="R38" s="15"/>
      <c r="S38" s="15"/>
      <c r="T38" s="15"/>
      <c r="U38" s="15"/>
    </row>
    <row r="39" spans="1:21" ht="30" customHeight="1" x14ac:dyDescent="0.25">
      <c r="A39" s="15"/>
      <c r="B39" s="417" t="s">
        <v>635</v>
      </c>
      <c r="C39" s="425">
        <f>'Anexo 1 Matriz Inf Gestión-GD'!J130</f>
        <v>1</v>
      </c>
      <c r="D39" s="425">
        <f>'Anexo 1 Matriz Inf Gestión-GD'!AC130</f>
        <v>0.75326064000000004</v>
      </c>
      <c r="E39" s="419">
        <f>'Anexo 1 Matriz Inf Gestión-GD'!AE130</f>
        <v>0.75326064000000004</v>
      </c>
      <c r="F39" s="15"/>
      <c r="G39" s="15"/>
      <c r="H39" s="15"/>
      <c r="I39" s="15"/>
      <c r="J39" s="15"/>
      <c r="K39" s="15"/>
      <c r="L39" s="15"/>
      <c r="M39" s="15"/>
      <c r="N39" s="15"/>
      <c r="O39" s="15"/>
      <c r="P39" s="15"/>
      <c r="Q39" s="15"/>
      <c r="R39" s="15"/>
      <c r="S39" s="15"/>
      <c r="T39" s="15"/>
      <c r="U39" s="15"/>
    </row>
    <row r="40" spans="1:21" ht="30" customHeight="1" x14ac:dyDescent="0.25">
      <c r="A40" s="15"/>
      <c r="B40" s="927" t="s">
        <v>434</v>
      </c>
      <c r="C40" s="925">
        <f>'Anexo 1 Matriz Inf Gestión-GD'!J135</f>
        <v>1</v>
      </c>
      <c r="D40" s="925">
        <f>'Anexo 1 Matriz Inf Gestión-GD'!AC135</f>
        <v>0.39663243999999998</v>
      </c>
      <c r="E40" s="924">
        <f>'Anexo 1 Matriz Inf Gestión-GD'!AE135</f>
        <v>0.39663243999999998</v>
      </c>
      <c r="F40" s="15"/>
      <c r="G40" s="15"/>
      <c r="H40" s="15"/>
      <c r="I40" s="15"/>
      <c r="J40" s="15"/>
      <c r="K40" s="15"/>
      <c r="L40" s="15"/>
      <c r="M40" s="15"/>
      <c r="N40" s="15"/>
      <c r="O40" s="15"/>
      <c r="P40" s="15"/>
      <c r="Q40" s="15"/>
      <c r="R40" s="15"/>
      <c r="S40" s="15"/>
      <c r="T40" s="15"/>
      <c r="U40" s="15"/>
    </row>
    <row r="41" spans="1:21" ht="30" customHeight="1" x14ac:dyDescent="0.25">
      <c r="A41" s="15"/>
      <c r="B41" s="928"/>
      <c r="C41" s="926"/>
      <c r="D41" s="926"/>
      <c r="E41" s="924"/>
      <c r="F41" s="15"/>
      <c r="G41" s="15"/>
      <c r="H41" s="15"/>
      <c r="I41" s="15"/>
      <c r="J41" s="15"/>
      <c r="K41" s="15"/>
      <c r="L41" s="15"/>
      <c r="M41" s="15"/>
      <c r="N41" s="15"/>
      <c r="O41" s="15"/>
      <c r="P41" s="15"/>
      <c r="Q41" s="15"/>
      <c r="R41" s="15"/>
      <c r="S41" s="15"/>
      <c r="T41" s="15"/>
      <c r="U41" s="15"/>
    </row>
    <row r="42" spans="1:21" ht="30" customHeight="1" x14ac:dyDescent="0.25">
      <c r="A42" s="15"/>
      <c r="B42" s="413" t="s">
        <v>441</v>
      </c>
      <c r="C42" s="414">
        <f>'Anexo 1 Matriz Inf Gestión-GD'!J138</f>
        <v>0.96799999999999997</v>
      </c>
      <c r="D42" s="414">
        <f>'Anexo 1 Matriz Inf Gestión-GD'!AC138</f>
        <v>0.96489936166666668</v>
      </c>
      <c r="E42" s="433">
        <f>'Anexo 1 Matriz Inf Gestión-GD'!AE138</f>
        <v>0.77587451833333332</v>
      </c>
      <c r="F42" s="15"/>
      <c r="G42" s="15"/>
      <c r="H42" s="15"/>
      <c r="I42" s="15"/>
      <c r="J42" s="15"/>
      <c r="K42" s="15"/>
      <c r="L42" s="15"/>
      <c r="M42" s="15"/>
      <c r="N42" s="15"/>
      <c r="O42" s="15"/>
      <c r="P42" s="15"/>
      <c r="Q42" s="15"/>
      <c r="R42" s="15"/>
      <c r="S42" s="15"/>
      <c r="T42" s="15"/>
      <c r="U42" s="15"/>
    </row>
    <row r="43" spans="1:21" ht="30" customHeight="1" x14ac:dyDescent="0.25">
      <c r="A43" s="15"/>
      <c r="B43" s="415" t="s">
        <v>442</v>
      </c>
      <c r="C43" s="430">
        <f>'Anexo 1 Matriz Inf Gestión-GD'!J139</f>
        <v>0.96799999999999997</v>
      </c>
      <c r="D43" s="430">
        <f>'Anexo 1 Matriz Inf Gestión-GD'!AC139</f>
        <v>0.96489936166666668</v>
      </c>
      <c r="E43" s="432">
        <f>'Anexo 1 Matriz Inf Gestión-GD'!AE139</f>
        <v>0.77587451833333332</v>
      </c>
      <c r="F43" s="15"/>
      <c r="G43" s="15"/>
      <c r="H43" s="15"/>
      <c r="I43" s="15"/>
      <c r="J43" s="15"/>
      <c r="K43" s="15"/>
      <c r="L43" s="15"/>
      <c r="M43" s="15"/>
      <c r="N43" s="15"/>
      <c r="O43" s="15"/>
      <c r="P43" s="15"/>
      <c r="Q43" s="15"/>
      <c r="R43" s="15"/>
      <c r="S43" s="15"/>
      <c r="T43" s="15"/>
      <c r="U43" s="15"/>
    </row>
    <row r="44" spans="1:21" ht="47.25" customHeight="1" x14ac:dyDescent="0.25">
      <c r="A44" s="15"/>
      <c r="B44" s="417" t="s">
        <v>636</v>
      </c>
      <c r="C44" s="418">
        <f>'Anexo 1 Matriz Inf Gestión-GD'!J140</f>
        <v>0.96000000000000008</v>
      </c>
      <c r="D44" s="418">
        <f>'Anexo 1 Matriz Inf Gestión-GD'!AC140</f>
        <v>0.96906298499999999</v>
      </c>
      <c r="E44" s="419">
        <f>'Anexo 1 Matriz Inf Gestión-GD'!AE140</f>
        <v>0.51731301500000004</v>
      </c>
      <c r="F44" s="15"/>
      <c r="G44" s="15"/>
      <c r="H44" s="15"/>
      <c r="I44" s="15"/>
      <c r="J44" s="15"/>
      <c r="K44" s="15"/>
      <c r="L44" s="15"/>
      <c r="M44" s="15"/>
      <c r="N44" s="15"/>
      <c r="O44" s="15"/>
      <c r="P44" s="15"/>
      <c r="Q44" s="15"/>
      <c r="R44" s="15"/>
      <c r="S44" s="15"/>
      <c r="T44" s="15"/>
      <c r="U44" s="15"/>
    </row>
    <row r="45" spans="1:21" ht="30" customHeight="1" x14ac:dyDescent="0.25">
      <c r="A45" s="15"/>
      <c r="B45" s="927" t="s">
        <v>456</v>
      </c>
      <c r="C45" s="931">
        <f>'Anexo 1 Matriz Inf Gestión-GD'!J146</f>
        <v>1</v>
      </c>
      <c r="D45" s="931">
        <f>'Anexo 1 Matriz Inf Gestión-GD'!AC146</f>
        <v>0.94850807999999998</v>
      </c>
      <c r="E45" s="924">
        <f>'Anexo 1 Matriz Inf Gestión-GD'!AE146</f>
        <v>0.89436808000000001</v>
      </c>
      <c r="F45" s="15"/>
      <c r="G45" s="15"/>
      <c r="H45" s="15"/>
      <c r="I45" s="15"/>
      <c r="J45" s="15"/>
      <c r="K45" s="15"/>
      <c r="L45" s="15"/>
      <c r="M45" s="15"/>
      <c r="N45" s="15"/>
      <c r="O45" s="15"/>
      <c r="P45" s="15"/>
      <c r="Q45" s="15"/>
      <c r="R45" s="15"/>
      <c r="S45" s="15"/>
      <c r="T45" s="15"/>
      <c r="U45" s="15"/>
    </row>
    <row r="46" spans="1:21" ht="30" customHeight="1" x14ac:dyDescent="0.25">
      <c r="A46" s="15"/>
      <c r="B46" s="928"/>
      <c r="C46" s="932"/>
      <c r="D46" s="932"/>
      <c r="E46" s="924"/>
      <c r="F46" s="15"/>
      <c r="G46" s="15"/>
      <c r="H46" s="15"/>
      <c r="I46" s="15"/>
      <c r="J46" s="15"/>
      <c r="K46" s="15"/>
      <c r="L46" s="15"/>
      <c r="M46" s="15"/>
      <c r="N46" s="15"/>
      <c r="O46" s="15"/>
      <c r="P46" s="15"/>
      <c r="Q46" s="15"/>
      <c r="R46" s="15"/>
      <c r="S46" s="15"/>
      <c r="T46" s="15"/>
      <c r="U46" s="15"/>
    </row>
    <row r="47" spans="1:21" ht="30" customHeight="1" x14ac:dyDescent="0.25">
      <c r="A47" s="15"/>
      <c r="B47" s="927" t="s">
        <v>470</v>
      </c>
      <c r="C47" s="931">
        <f>'Anexo 1 Matriz Inf Gestión-GD'!J153</f>
        <v>0.8</v>
      </c>
      <c r="D47" s="931">
        <f>'Anexo 1 Matriz Inf Gestión-GD'!AC153</f>
        <v>0.98666666666666669</v>
      </c>
      <c r="E47" s="924">
        <f>'Anexo 1 Matriz Inf Gestión-GD'!AE153</f>
        <v>0.92313392000000005</v>
      </c>
      <c r="F47" s="15"/>
      <c r="G47" s="15"/>
      <c r="H47" s="15"/>
      <c r="I47" s="15"/>
      <c r="J47" s="15"/>
      <c r="K47" s="15"/>
      <c r="L47" s="15"/>
      <c r="M47" s="15"/>
      <c r="N47" s="15"/>
      <c r="O47" s="15"/>
      <c r="P47" s="15"/>
      <c r="Q47" s="15"/>
      <c r="R47" s="15"/>
      <c r="S47" s="15"/>
      <c r="T47" s="15"/>
      <c r="U47" s="15"/>
    </row>
    <row r="48" spans="1:21" ht="30" customHeight="1" x14ac:dyDescent="0.25">
      <c r="A48" s="15"/>
      <c r="B48" s="928"/>
      <c r="C48" s="932"/>
      <c r="D48" s="932"/>
      <c r="E48" s="924"/>
      <c r="F48" s="15"/>
      <c r="G48" s="15"/>
      <c r="H48" s="15"/>
      <c r="I48" s="15"/>
      <c r="J48" s="15"/>
      <c r="K48" s="15"/>
      <c r="L48" s="15"/>
      <c r="M48" s="15"/>
      <c r="N48" s="15"/>
      <c r="O48" s="15"/>
      <c r="P48" s="15"/>
      <c r="Q48" s="15"/>
      <c r="R48" s="15"/>
      <c r="S48" s="15"/>
      <c r="T48" s="15"/>
      <c r="U48" s="15"/>
    </row>
    <row r="49" spans="1:21" ht="30" customHeight="1" x14ac:dyDescent="0.25">
      <c r="A49" s="15"/>
      <c r="B49" s="413" t="s">
        <v>477</v>
      </c>
      <c r="C49" s="414">
        <f>'Anexo 1 Matriz Inf Gestión-GD'!J157</f>
        <v>0.87468999999999997</v>
      </c>
      <c r="D49" s="414">
        <f>'Anexo 1 Matriz Inf Gestión-GD'!AC157</f>
        <v>0.82192563267978436</v>
      </c>
      <c r="E49" s="414">
        <f>'Anexo 1 Matriz Inf Gestión-GD'!AE157</f>
        <v>0.74768631541143182</v>
      </c>
      <c r="F49" s="15"/>
      <c r="G49" s="15"/>
      <c r="H49" s="15"/>
      <c r="I49" s="15"/>
      <c r="J49" s="15"/>
      <c r="K49" s="15"/>
      <c r="L49" s="15"/>
      <c r="M49" s="15"/>
      <c r="N49" s="15"/>
      <c r="O49" s="15"/>
      <c r="P49" s="15"/>
      <c r="Q49" s="15"/>
      <c r="R49" s="15"/>
      <c r="S49" s="15"/>
      <c r="T49" s="15"/>
      <c r="U49" s="15"/>
    </row>
    <row r="50" spans="1:21" ht="30" customHeight="1" x14ac:dyDescent="0.25">
      <c r="A50" s="15"/>
      <c r="B50" s="415" t="s">
        <v>478</v>
      </c>
      <c r="C50" s="435">
        <f>'Anexo 1 Matriz Inf Gestión-GD'!J158</f>
        <v>0.84938000000000002</v>
      </c>
      <c r="D50" s="416">
        <f>'Anexo 1 Matriz Inf Gestión-GD'!AC158</f>
        <v>0.81539934996420382</v>
      </c>
      <c r="E50" s="416">
        <f>'Anexo 1 Matriz Inf Gestión-GD'!AE158</f>
        <v>0.74434009718082872</v>
      </c>
      <c r="F50" s="15"/>
      <c r="G50" s="15"/>
      <c r="H50" s="15"/>
      <c r="I50" s="15"/>
      <c r="J50" s="15"/>
      <c r="K50" s="15"/>
      <c r="L50" s="15"/>
      <c r="M50" s="15"/>
      <c r="N50" s="15"/>
      <c r="O50" s="15"/>
      <c r="P50" s="15"/>
      <c r="Q50" s="15"/>
      <c r="R50" s="15"/>
      <c r="S50" s="15"/>
      <c r="T50" s="15"/>
      <c r="U50" s="15"/>
    </row>
    <row r="51" spans="1:21" ht="30" customHeight="1" x14ac:dyDescent="0.25">
      <c r="A51" s="15"/>
      <c r="B51" s="417" t="s">
        <v>479</v>
      </c>
      <c r="C51" s="434">
        <f>'Anexo 1 Matriz Inf Gestión-GD'!J159</f>
        <v>0.89639999999999997</v>
      </c>
      <c r="D51" s="418">
        <f>'Anexo 1 Matriz Inf Gestión-GD'!AC159</f>
        <v>0.66651226777777772</v>
      </c>
      <c r="E51" s="419">
        <f>'Anexo 1 Matriz Inf Gestión-GD'!AE159</f>
        <v>0.59317359222222221</v>
      </c>
      <c r="F51" s="15"/>
      <c r="G51" s="15"/>
      <c r="H51" s="15"/>
      <c r="I51" s="15"/>
      <c r="J51" s="15"/>
      <c r="K51" s="15"/>
      <c r="L51" s="15"/>
      <c r="M51" s="15"/>
      <c r="N51" s="15"/>
      <c r="O51" s="15"/>
      <c r="P51" s="15"/>
      <c r="Q51" s="15"/>
      <c r="R51" s="15"/>
      <c r="S51" s="15"/>
      <c r="T51" s="15"/>
      <c r="U51" s="15"/>
    </row>
    <row r="52" spans="1:21" ht="30" customHeight="1" x14ac:dyDescent="0.25">
      <c r="A52" s="15"/>
      <c r="B52" s="927" t="s">
        <v>637</v>
      </c>
      <c r="C52" s="925">
        <f>'Anexo 1 Matriz Inf Gestión-GD'!J172</f>
        <v>0.95050000000000001</v>
      </c>
      <c r="D52" s="931">
        <f>'Anexo 1 Matriz Inf Gestión-GD'!AC172</f>
        <v>0.99019395168475166</v>
      </c>
      <c r="E52" s="924">
        <f>'Anexo 1 Matriz Inf Gestión-GD'!AE172</f>
        <v>0.93121561868627456</v>
      </c>
      <c r="F52" s="15"/>
      <c r="G52" s="15"/>
      <c r="H52" s="15"/>
      <c r="I52" s="15"/>
      <c r="J52" s="15"/>
      <c r="K52" s="15"/>
      <c r="L52" s="15"/>
      <c r="M52" s="15"/>
      <c r="N52" s="15"/>
      <c r="O52" s="15"/>
      <c r="P52" s="15"/>
      <c r="Q52" s="15"/>
      <c r="R52" s="15"/>
      <c r="S52" s="15"/>
      <c r="T52" s="15"/>
      <c r="U52" s="15"/>
    </row>
    <row r="53" spans="1:21" ht="30" customHeight="1" x14ac:dyDescent="0.25">
      <c r="A53" s="15"/>
      <c r="B53" s="928"/>
      <c r="C53" s="926"/>
      <c r="D53" s="928"/>
      <c r="E53" s="924"/>
      <c r="F53" s="15"/>
      <c r="G53" s="15"/>
      <c r="H53" s="15"/>
      <c r="I53" s="15"/>
      <c r="J53" s="15"/>
      <c r="K53" s="15"/>
      <c r="L53" s="15"/>
      <c r="M53" s="15"/>
      <c r="N53" s="15"/>
      <c r="O53" s="15"/>
      <c r="P53" s="15"/>
      <c r="Q53" s="15"/>
      <c r="R53" s="15"/>
      <c r="S53" s="15"/>
      <c r="T53" s="15"/>
      <c r="U53" s="15"/>
    </row>
    <row r="54" spans="1:21" ht="30" customHeight="1" x14ac:dyDescent="0.25">
      <c r="A54" s="15"/>
      <c r="B54" s="927" t="s">
        <v>538</v>
      </c>
      <c r="C54" s="925">
        <f>'Anexo 1 Matriz Inf Gestión-GD'!J183</f>
        <v>1.0000000000000002</v>
      </c>
      <c r="D54" s="931">
        <f>'Anexo 1 Matriz Inf Gestión-GD'!AC183</f>
        <v>0.94955678768486995</v>
      </c>
      <c r="E54" s="924">
        <f>'Anexo 1 Matriz Inf Gestión-GD'!AE183</f>
        <v>0.89866874430742183</v>
      </c>
      <c r="F54" s="15"/>
      <c r="G54" s="15"/>
      <c r="H54" s="15"/>
      <c r="I54" s="15"/>
      <c r="J54" s="15"/>
      <c r="K54" s="15"/>
      <c r="L54" s="15"/>
      <c r="M54" s="15"/>
      <c r="N54" s="15"/>
      <c r="O54" s="15"/>
      <c r="P54" s="15"/>
      <c r="Q54" s="15"/>
      <c r="R54" s="15"/>
      <c r="S54" s="15"/>
      <c r="T54" s="15"/>
      <c r="U54" s="15"/>
    </row>
    <row r="55" spans="1:21" ht="30" customHeight="1" x14ac:dyDescent="0.25">
      <c r="A55" s="15"/>
      <c r="B55" s="928"/>
      <c r="C55" s="926"/>
      <c r="D55" s="928"/>
      <c r="E55" s="924"/>
      <c r="F55" s="15"/>
      <c r="G55" s="15"/>
      <c r="H55" s="15"/>
      <c r="I55" s="15"/>
      <c r="J55" s="15"/>
      <c r="K55" s="15"/>
      <c r="L55" s="15"/>
      <c r="M55" s="15"/>
      <c r="N55" s="15"/>
      <c r="O55" s="15"/>
      <c r="P55" s="15"/>
      <c r="Q55" s="15"/>
      <c r="R55" s="15"/>
      <c r="S55" s="15"/>
      <c r="T55" s="15"/>
      <c r="U55" s="15"/>
    </row>
    <row r="56" spans="1:21" ht="30" customHeight="1" x14ac:dyDescent="0.25">
      <c r="A56" s="15"/>
      <c r="B56" s="927" t="s">
        <v>556</v>
      </c>
      <c r="C56" s="925">
        <f>'Anexo 1 Matriz Inf Gestión-GD'!J191</f>
        <v>0.7</v>
      </c>
      <c r="D56" s="925">
        <f>'Anexo 1 Matriz Inf Gestión-GD'!AC191</f>
        <v>0.44568776799999998</v>
      </c>
      <c r="E56" s="924">
        <f>'Anexo 1 Matriz Inf Gestión-GD'!AE191</f>
        <v>0.102349844</v>
      </c>
      <c r="F56" s="15"/>
      <c r="G56" s="15"/>
      <c r="H56" s="15"/>
      <c r="I56" s="15"/>
      <c r="J56" s="15"/>
      <c r="K56" s="15"/>
      <c r="L56" s="15"/>
      <c r="M56" s="15"/>
      <c r="N56" s="15"/>
      <c r="O56" s="15"/>
      <c r="P56" s="15"/>
      <c r="Q56" s="15"/>
      <c r="R56" s="15"/>
      <c r="S56" s="15"/>
      <c r="T56" s="15"/>
      <c r="U56" s="15"/>
    </row>
    <row r="57" spans="1:21" ht="30" customHeight="1" x14ac:dyDescent="0.25">
      <c r="A57" s="15"/>
      <c r="B57" s="928"/>
      <c r="C57" s="926"/>
      <c r="D57" s="926"/>
      <c r="E57" s="924"/>
      <c r="F57" s="15"/>
      <c r="G57" s="15"/>
      <c r="H57" s="15"/>
      <c r="I57" s="15"/>
      <c r="J57" s="15"/>
      <c r="K57" s="15"/>
      <c r="L57" s="15"/>
      <c r="M57" s="15"/>
      <c r="N57" s="15"/>
      <c r="O57" s="15"/>
      <c r="P57" s="15"/>
      <c r="Q57" s="15"/>
      <c r="R57" s="15"/>
      <c r="S57" s="15"/>
      <c r="T57" s="15"/>
      <c r="U57" s="15"/>
    </row>
    <row r="58" spans="1:21" ht="30" customHeight="1" x14ac:dyDescent="0.25">
      <c r="A58" s="15"/>
      <c r="B58" s="927" t="s">
        <v>638</v>
      </c>
      <c r="C58" s="925">
        <f>'Anexo 1 Matriz Inf Gestión-GD'!J199</f>
        <v>0.5</v>
      </c>
      <c r="D58" s="931">
        <f>'Anexo 1 Matriz Inf Gestión-GD'!AC199</f>
        <v>4.4831839999999998E-2</v>
      </c>
      <c r="E58" s="924">
        <f>'Anexo 1 Matriz Inf Gestión-GD'!AE199</f>
        <v>4.4831839999999998E-2</v>
      </c>
      <c r="F58" s="15"/>
      <c r="G58" s="15"/>
      <c r="H58" s="15"/>
      <c r="I58" s="15"/>
      <c r="J58" s="15"/>
      <c r="K58" s="15"/>
      <c r="L58" s="15"/>
      <c r="M58" s="15"/>
      <c r="N58" s="15"/>
      <c r="O58" s="15"/>
      <c r="P58" s="15"/>
      <c r="Q58" s="15"/>
      <c r="R58" s="15"/>
      <c r="S58" s="15"/>
      <c r="T58" s="15"/>
      <c r="U58" s="15"/>
    </row>
    <row r="59" spans="1:21" ht="30" customHeight="1" x14ac:dyDescent="0.25">
      <c r="A59" s="15"/>
      <c r="B59" s="928"/>
      <c r="C59" s="926"/>
      <c r="D59" s="928"/>
      <c r="E59" s="924"/>
      <c r="F59" s="15"/>
      <c r="G59" s="15"/>
      <c r="H59" s="15"/>
      <c r="I59" s="15"/>
      <c r="J59" s="15"/>
      <c r="K59" s="15"/>
      <c r="L59" s="15"/>
      <c r="M59" s="15"/>
      <c r="N59" s="15"/>
      <c r="O59" s="15"/>
      <c r="P59" s="15"/>
      <c r="Q59" s="15"/>
      <c r="R59" s="15"/>
      <c r="S59" s="15"/>
      <c r="T59" s="15"/>
      <c r="U59" s="15"/>
    </row>
    <row r="60" spans="1:21" ht="30" customHeight="1" x14ac:dyDescent="0.25">
      <c r="A60" s="15"/>
      <c r="B60" s="927" t="s">
        <v>639</v>
      </c>
      <c r="C60" s="925">
        <f>'Anexo 1 Matriz Inf Gestión-GD'!J203</f>
        <v>1</v>
      </c>
      <c r="D60" s="931">
        <f>'Anexo 1 Matriz Inf Gestión-GD'!AC203</f>
        <v>0.89822598499999995</v>
      </c>
      <c r="E60" s="924">
        <f>'Anexo 1 Matriz Inf Gestión-GD'!AE203</f>
        <v>0.86707004750000005</v>
      </c>
      <c r="F60" s="15"/>
      <c r="G60" s="15"/>
      <c r="H60" s="15"/>
      <c r="I60" s="15"/>
      <c r="J60" s="15"/>
      <c r="K60" s="15"/>
      <c r="L60" s="15"/>
      <c r="M60" s="15"/>
      <c r="N60" s="15"/>
      <c r="O60" s="15"/>
      <c r="P60" s="15"/>
      <c r="Q60" s="15"/>
      <c r="R60" s="15"/>
      <c r="S60" s="15"/>
      <c r="T60" s="15"/>
      <c r="U60" s="15"/>
    </row>
    <row r="61" spans="1:21" ht="30" customHeight="1" x14ac:dyDescent="0.25">
      <c r="A61" s="15"/>
      <c r="B61" s="928"/>
      <c r="C61" s="926"/>
      <c r="D61" s="928"/>
      <c r="E61" s="924"/>
      <c r="F61" s="15"/>
      <c r="G61" s="15"/>
      <c r="H61" s="15"/>
      <c r="I61" s="15"/>
      <c r="J61" s="15"/>
      <c r="K61" s="15"/>
      <c r="L61" s="15"/>
      <c r="M61" s="15"/>
      <c r="N61" s="15"/>
      <c r="O61" s="15"/>
      <c r="P61" s="15"/>
      <c r="Q61" s="15"/>
      <c r="R61" s="15"/>
      <c r="S61" s="15"/>
      <c r="T61" s="15"/>
      <c r="U61" s="15"/>
    </row>
    <row r="62" spans="1:21" ht="30" customHeight="1" x14ac:dyDescent="0.25">
      <c r="A62" s="15"/>
      <c r="B62" s="415" t="s">
        <v>596</v>
      </c>
      <c r="C62" s="426">
        <f>'Anexo 1 Matriz Inf Gestión-GD'!J208</f>
        <v>0.9</v>
      </c>
      <c r="D62" s="416">
        <f>'Anexo 1 Matriz Inf Gestión-GD'!AC208</f>
        <v>0.91973558672376876</v>
      </c>
      <c r="E62" s="416">
        <f>'Anexo 1 Matriz Inf Gestión-GD'!AE208</f>
        <v>0.79783637259100637</v>
      </c>
      <c r="F62" s="15"/>
      <c r="G62" s="15"/>
      <c r="H62" s="15"/>
      <c r="I62" s="15"/>
      <c r="J62" s="15"/>
      <c r="K62" s="15"/>
      <c r="L62" s="15"/>
      <c r="M62" s="15"/>
      <c r="N62" s="15"/>
      <c r="O62" s="15"/>
      <c r="P62" s="15"/>
      <c r="Q62" s="15"/>
      <c r="R62" s="15"/>
      <c r="S62" s="15"/>
      <c r="T62" s="15"/>
      <c r="U62" s="15"/>
    </row>
    <row r="63" spans="1:21" ht="30" customHeight="1" x14ac:dyDescent="0.25">
      <c r="A63" s="15"/>
      <c r="B63" s="417" t="s">
        <v>597</v>
      </c>
      <c r="C63" s="425">
        <f>'Anexo 1 Matriz Inf Gestión-GD'!J209</f>
        <v>0.8</v>
      </c>
      <c r="D63" s="418">
        <f>'Anexo 1 Matriz Inf Gestión-GD'!AC209</f>
        <v>0.88400880000000004</v>
      </c>
      <c r="E63" s="419">
        <f>'Anexo 1 Matriz Inf Gestión-GD'!AE209</f>
        <v>0.34112880000000001</v>
      </c>
      <c r="F63" s="15"/>
      <c r="G63" s="15"/>
      <c r="H63" s="15"/>
      <c r="I63" s="15"/>
      <c r="J63" s="15"/>
      <c r="K63" s="15"/>
      <c r="L63" s="15"/>
      <c r="M63" s="15"/>
      <c r="N63" s="15"/>
      <c r="O63" s="15"/>
      <c r="P63" s="15"/>
      <c r="Q63" s="15"/>
      <c r="R63" s="15"/>
      <c r="S63" s="15"/>
      <c r="T63" s="15"/>
      <c r="U63" s="15"/>
    </row>
    <row r="64" spans="1:21" ht="30" customHeight="1" x14ac:dyDescent="0.25">
      <c r="A64" s="15"/>
      <c r="B64" s="417" t="s">
        <v>615</v>
      </c>
      <c r="C64" s="425">
        <f>'Anexo 1 Matriz Inf Gestión-GD'!J216</f>
        <v>1</v>
      </c>
      <c r="D64" s="418">
        <f>'Anexo 1 Matriz Inf Gestión-GD'!AC216</f>
        <v>0.92947040599455044</v>
      </c>
      <c r="E64" s="419">
        <f>'Anexo 1 Matriz Inf Gestión-GD'!AE216</f>
        <v>0.92227985286103542</v>
      </c>
      <c r="F64" s="15"/>
      <c r="G64" s="15"/>
      <c r="H64" s="15"/>
      <c r="I64" s="15"/>
      <c r="J64" s="15"/>
      <c r="K64" s="15"/>
      <c r="L64" s="15"/>
      <c r="M64" s="15"/>
      <c r="N64" s="15"/>
      <c r="O64" s="15"/>
      <c r="P64" s="15"/>
      <c r="Q64" s="15"/>
      <c r="R64" s="15"/>
      <c r="S64" s="15"/>
      <c r="T64" s="15"/>
      <c r="U64" s="15"/>
    </row>
    <row r="65" spans="1:21" ht="30" customHeight="1" x14ac:dyDescent="0.25">
      <c r="A65" s="15"/>
      <c r="B65" s="431" t="s">
        <v>640</v>
      </c>
      <c r="C65" s="427">
        <f>'Anexo 1 Matriz Inf Gestión-GD'!J221</f>
        <v>0.82411528571428572</v>
      </c>
      <c r="D65" s="414">
        <f>'Anexo 1 Matriz Inf Gestión-GD'!AC221</f>
        <v>0.93365885435795992</v>
      </c>
      <c r="E65" s="414">
        <f>'Anexo 1 Matriz Inf Gestión-GD'!AE221</f>
        <v>0.44189550380484705</v>
      </c>
      <c r="F65" s="15"/>
      <c r="G65" s="15"/>
      <c r="H65" s="15"/>
      <c r="I65" s="15"/>
      <c r="J65" s="15"/>
      <c r="K65" s="15"/>
      <c r="L65" s="15"/>
      <c r="M65" s="15"/>
      <c r="N65" s="15"/>
      <c r="O65" s="15"/>
      <c r="P65" s="15"/>
      <c r="Q65" s="15"/>
      <c r="R65" s="15"/>
      <c r="S65" s="15"/>
      <c r="T65" s="15"/>
      <c r="U65" s="15"/>
    </row>
    <row r="66" spans="1:21" ht="30" customHeight="1" x14ac:dyDescent="0.25">
      <c r="A66" s="15"/>
      <c r="B66" s="15"/>
      <c r="C66" s="15"/>
      <c r="D66" s="15"/>
      <c r="E66" s="353"/>
      <c r="F66" s="15"/>
      <c r="G66" s="15"/>
      <c r="H66" s="15"/>
      <c r="I66" s="15"/>
      <c r="J66" s="15"/>
      <c r="K66" s="15"/>
      <c r="L66" s="15"/>
      <c r="M66" s="15"/>
      <c r="N66" s="15"/>
      <c r="O66" s="15"/>
      <c r="P66" s="15"/>
      <c r="Q66" s="15"/>
      <c r="R66" s="15"/>
      <c r="S66" s="15"/>
      <c r="T66" s="15"/>
      <c r="U66" s="15"/>
    </row>
    <row r="67" spans="1:21" ht="30" customHeight="1" x14ac:dyDescent="0.25">
      <c r="A67" s="15"/>
      <c r="B67" s="15"/>
      <c r="C67" s="15"/>
      <c r="D67" s="15"/>
      <c r="E67" s="353"/>
      <c r="F67" s="15"/>
      <c r="G67" s="15"/>
      <c r="H67" s="15"/>
      <c r="I67" s="15"/>
      <c r="J67" s="15"/>
      <c r="K67" s="15"/>
      <c r="L67" s="15"/>
      <c r="M67" s="15"/>
      <c r="N67" s="15"/>
      <c r="O67" s="15"/>
      <c r="P67" s="15"/>
      <c r="Q67" s="15"/>
      <c r="R67" s="15"/>
      <c r="S67" s="15"/>
      <c r="T67" s="15"/>
      <c r="U67" s="15"/>
    </row>
    <row r="68" spans="1:21" ht="30" customHeight="1" x14ac:dyDescent="0.25">
      <c r="A68" s="15"/>
      <c r="B68" s="15"/>
      <c r="C68" s="15"/>
      <c r="D68" s="15"/>
      <c r="E68" s="353"/>
      <c r="F68" s="15"/>
      <c r="G68" s="15"/>
      <c r="H68" s="15"/>
      <c r="I68" s="15"/>
      <c r="J68" s="15"/>
      <c r="K68" s="15"/>
      <c r="L68" s="15"/>
      <c r="M68" s="15"/>
      <c r="N68" s="15"/>
      <c r="O68" s="15"/>
      <c r="P68" s="15"/>
      <c r="Q68" s="15"/>
      <c r="R68" s="15"/>
      <c r="S68" s="15"/>
      <c r="T68" s="15"/>
      <c r="U68" s="15"/>
    </row>
    <row r="69" spans="1:21" ht="30" customHeight="1" x14ac:dyDescent="0.25">
      <c r="A69" s="15"/>
      <c r="B69" s="15"/>
      <c r="C69" s="15"/>
      <c r="D69" s="15"/>
      <c r="E69" s="353"/>
      <c r="F69" s="15"/>
      <c r="G69" s="15"/>
      <c r="H69" s="15"/>
      <c r="I69" s="15"/>
      <c r="J69" s="15"/>
      <c r="K69" s="15"/>
      <c r="L69" s="15"/>
      <c r="M69" s="15"/>
      <c r="N69" s="15"/>
      <c r="O69" s="15"/>
      <c r="P69" s="15"/>
      <c r="Q69" s="15"/>
      <c r="R69" s="15"/>
      <c r="S69" s="15"/>
      <c r="T69" s="15"/>
      <c r="U69" s="15"/>
    </row>
    <row r="70" spans="1:21" ht="30" customHeight="1" x14ac:dyDescent="0.25">
      <c r="A70" s="15"/>
      <c r="B70" s="15"/>
      <c r="C70" s="15"/>
      <c r="D70" s="15"/>
      <c r="E70" s="353"/>
      <c r="F70" s="15"/>
      <c r="G70" s="15"/>
      <c r="H70" s="15"/>
      <c r="I70" s="15"/>
      <c r="J70" s="15"/>
      <c r="K70" s="15"/>
      <c r="L70" s="15"/>
      <c r="M70" s="15"/>
      <c r="N70" s="15"/>
      <c r="O70" s="15"/>
      <c r="P70" s="15"/>
      <c r="Q70" s="15"/>
      <c r="R70" s="15"/>
      <c r="S70" s="15"/>
      <c r="T70" s="15"/>
      <c r="U70" s="15"/>
    </row>
    <row r="71" spans="1:21" ht="30" customHeight="1" x14ac:dyDescent="0.25">
      <c r="A71" s="15"/>
      <c r="B71" s="15"/>
      <c r="C71" s="15"/>
      <c r="D71" s="15"/>
      <c r="E71" s="353"/>
      <c r="F71" s="15"/>
      <c r="G71" s="15"/>
      <c r="H71" s="15"/>
      <c r="I71" s="15"/>
      <c r="J71" s="15"/>
      <c r="K71" s="15"/>
      <c r="L71" s="15"/>
      <c r="M71" s="15"/>
      <c r="N71" s="15"/>
      <c r="O71" s="15"/>
      <c r="P71" s="15"/>
      <c r="Q71" s="15"/>
      <c r="R71" s="15"/>
      <c r="S71" s="15"/>
      <c r="T71" s="15"/>
      <c r="U71" s="15"/>
    </row>
    <row r="72" spans="1:21" ht="30" customHeight="1" x14ac:dyDescent="0.25">
      <c r="A72" s="15"/>
      <c r="B72" s="15"/>
      <c r="C72" s="15"/>
      <c r="D72" s="15"/>
      <c r="E72" s="353"/>
      <c r="F72" s="15"/>
      <c r="G72" s="15"/>
      <c r="H72" s="15"/>
      <c r="I72" s="15"/>
      <c r="J72" s="15"/>
      <c r="K72" s="15"/>
      <c r="L72" s="15"/>
      <c r="M72" s="15"/>
      <c r="N72" s="15"/>
      <c r="O72" s="15"/>
      <c r="P72" s="15"/>
      <c r="Q72" s="15"/>
      <c r="R72" s="15"/>
      <c r="S72" s="15"/>
      <c r="T72" s="15"/>
      <c r="U72" s="15"/>
    </row>
    <row r="73" spans="1:21" ht="30" customHeight="1" x14ac:dyDescent="0.25">
      <c r="A73" s="15"/>
      <c r="B73" s="15"/>
      <c r="C73" s="15"/>
      <c r="D73" s="15"/>
      <c r="E73" s="353"/>
      <c r="F73" s="15"/>
      <c r="G73" s="15"/>
      <c r="H73" s="15"/>
      <c r="I73" s="15"/>
      <c r="J73" s="15"/>
      <c r="K73" s="15"/>
      <c r="L73" s="15"/>
      <c r="M73" s="15"/>
      <c r="N73" s="15"/>
      <c r="O73" s="15"/>
      <c r="P73" s="15"/>
      <c r="Q73" s="15"/>
      <c r="R73" s="15"/>
      <c r="S73" s="15"/>
      <c r="T73" s="15"/>
      <c r="U73" s="15"/>
    </row>
    <row r="74" spans="1:21" ht="30" customHeight="1" x14ac:dyDescent="0.25">
      <c r="A74" s="15"/>
      <c r="B74" s="15"/>
      <c r="C74" s="15"/>
      <c r="D74" s="15"/>
      <c r="E74" s="353"/>
      <c r="F74" s="15"/>
      <c r="G74" s="15"/>
      <c r="H74" s="15"/>
      <c r="I74" s="15"/>
      <c r="J74" s="15"/>
      <c r="K74" s="15"/>
      <c r="L74" s="15"/>
      <c r="M74" s="15"/>
      <c r="N74" s="15"/>
      <c r="O74" s="15"/>
      <c r="P74" s="15"/>
      <c r="Q74" s="15"/>
      <c r="R74" s="15"/>
      <c r="S74" s="15"/>
      <c r="T74" s="15"/>
      <c r="U74" s="15"/>
    </row>
    <row r="75" spans="1:21" ht="30" customHeight="1" x14ac:dyDescent="0.25">
      <c r="A75" s="15"/>
      <c r="B75" s="15"/>
      <c r="C75" s="15"/>
      <c r="D75" s="15"/>
      <c r="E75" s="353"/>
      <c r="F75" s="15"/>
      <c r="G75" s="15"/>
      <c r="H75" s="15"/>
      <c r="I75" s="15"/>
      <c r="J75" s="15"/>
      <c r="K75" s="15"/>
      <c r="L75" s="15"/>
      <c r="M75" s="15"/>
      <c r="N75" s="15"/>
      <c r="O75" s="15"/>
      <c r="P75" s="15"/>
      <c r="Q75" s="15"/>
      <c r="R75" s="15"/>
      <c r="S75" s="15"/>
      <c r="T75" s="15"/>
      <c r="U75" s="15"/>
    </row>
    <row r="76" spans="1:21" ht="30" customHeight="1" x14ac:dyDescent="0.25">
      <c r="A76" s="15"/>
      <c r="B76" s="15"/>
      <c r="C76" s="15"/>
      <c r="D76" s="15"/>
      <c r="E76" s="353"/>
      <c r="F76" s="15"/>
      <c r="G76" s="15"/>
      <c r="H76" s="15"/>
      <c r="I76" s="15"/>
      <c r="J76" s="15"/>
      <c r="K76" s="15"/>
      <c r="L76" s="15"/>
      <c r="M76" s="15"/>
      <c r="N76" s="15"/>
      <c r="O76" s="15"/>
      <c r="P76" s="15"/>
      <c r="Q76" s="15"/>
      <c r="R76" s="15"/>
      <c r="S76" s="15"/>
      <c r="T76" s="15"/>
      <c r="U76" s="15"/>
    </row>
    <row r="77" spans="1:21" ht="30" customHeight="1" x14ac:dyDescent="0.25">
      <c r="A77" s="15"/>
      <c r="B77" s="15"/>
      <c r="C77" s="15"/>
      <c r="D77" s="15"/>
      <c r="E77" s="353"/>
      <c r="F77" s="15"/>
      <c r="G77" s="15"/>
      <c r="H77" s="15"/>
      <c r="I77" s="15"/>
      <c r="J77" s="15"/>
      <c r="K77" s="15"/>
      <c r="L77" s="15"/>
      <c r="M77" s="15"/>
      <c r="N77" s="15"/>
      <c r="O77" s="15"/>
      <c r="P77" s="15"/>
      <c r="Q77" s="15"/>
      <c r="R77" s="15"/>
      <c r="S77" s="15"/>
      <c r="T77" s="15"/>
      <c r="U77" s="15"/>
    </row>
    <row r="78" spans="1:21" ht="30" customHeight="1" x14ac:dyDescent="0.25">
      <c r="A78" s="15"/>
      <c r="B78" s="15"/>
      <c r="C78" s="15"/>
      <c r="D78" s="15"/>
      <c r="E78" s="353"/>
      <c r="F78" s="15"/>
      <c r="G78" s="15"/>
      <c r="H78" s="15"/>
      <c r="I78" s="15"/>
      <c r="J78" s="15"/>
      <c r="K78" s="15"/>
      <c r="L78" s="15"/>
      <c r="M78" s="15"/>
      <c r="N78" s="15"/>
      <c r="O78" s="15"/>
      <c r="P78" s="15"/>
      <c r="Q78" s="15"/>
      <c r="R78" s="15"/>
      <c r="S78" s="15"/>
      <c r="T78" s="15"/>
      <c r="U78" s="15"/>
    </row>
    <row r="79" spans="1:21" ht="30" customHeight="1" x14ac:dyDescent="0.25">
      <c r="A79" s="15"/>
      <c r="B79" s="15"/>
      <c r="C79" s="15"/>
      <c r="D79" s="15"/>
      <c r="E79" s="353"/>
      <c r="F79" s="15"/>
      <c r="G79" s="15"/>
      <c r="H79" s="15"/>
      <c r="I79" s="15"/>
      <c r="J79" s="15"/>
      <c r="K79" s="15"/>
      <c r="L79" s="15"/>
      <c r="M79" s="15"/>
      <c r="N79" s="15"/>
      <c r="O79" s="15"/>
      <c r="P79" s="15"/>
      <c r="Q79" s="15"/>
      <c r="R79" s="15"/>
      <c r="S79" s="15"/>
      <c r="T79" s="15"/>
      <c r="U79" s="15"/>
    </row>
    <row r="80" spans="1:21" ht="30" customHeight="1" x14ac:dyDescent="0.25">
      <c r="A80" s="15"/>
      <c r="B80" s="15"/>
      <c r="C80" s="15"/>
      <c r="D80" s="15"/>
      <c r="E80" s="353"/>
      <c r="F80" s="15"/>
      <c r="G80" s="15"/>
      <c r="H80" s="15"/>
      <c r="I80" s="15"/>
      <c r="J80" s="15"/>
      <c r="K80" s="15"/>
      <c r="L80" s="15"/>
      <c r="M80" s="15"/>
      <c r="N80" s="15"/>
      <c r="O80" s="15"/>
      <c r="P80" s="15"/>
      <c r="Q80" s="15"/>
      <c r="R80" s="15"/>
      <c r="S80" s="15"/>
      <c r="T80" s="15"/>
      <c r="U80" s="15"/>
    </row>
    <row r="81" spans="1:21" ht="30" customHeight="1" x14ac:dyDescent="0.25">
      <c r="A81" s="15"/>
      <c r="B81" s="15"/>
      <c r="C81" s="15"/>
      <c r="D81" s="15"/>
      <c r="E81" s="353"/>
      <c r="F81" s="15"/>
      <c r="G81" s="15"/>
      <c r="H81" s="15"/>
      <c r="I81" s="15"/>
      <c r="J81" s="15"/>
      <c r="K81" s="15"/>
      <c r="L81" s="15"/>
      <c r="M81" s="15"/>
      <c r="N81" s="15"/>
      <c r="O81" s="15"/>
      <c r="P81" s="15"/>
      <c r="Q81" s="15"/>
      <c r="R81" s="15"/>
      <c r="S81" s="15"/>
      <c r="T81" s="15"/>
      <c r="U81" s="15"/>
    </row>
    <row r="82" spans="1:21" ht="30" customHeight="1" x14ac:dyDescent="0.25">
      <c r="A82" s="15"/>
      <c r="B82" s="15"/>
      <c r="C82" s="15"/>
      <c r="D82" s="15"/>
      <c r="E82" s="353"/>
      <c r="F82" s="15"/>
      <c r="G82" s="15"/>
      <c r="H82" s="15"/>
      <c r="I82" s="15"/>
      <c r="J82" s="15"/>
      <c r="K82" s="15"/>
      <c r="L82" s="15"/>
      <c r="M82" s="15"/>
      <c r="N82" s="15"/>
      <c r="O82" s="15"/>
      <c r="P82" s="15"/>
      <c r="Q82" s="15"/>
      <c r="R82" s="15"/>
      <c r="S82" s="15"/>
      <c r="T82" s="15"/>
      <c r="U82" s="15"/>
    </row>
    <row r="83" spans="1:21" ht="30" customHeight="1" x14ac:dyDescent="0.25">
      <c r="A83" s="15"/>
      <c r="B83" s="15"/>
      <c r="C83" s="15"/>
      <c r="D83" s="15"/>
      <c r="E83" s="353"/>
      <c r="F83" s="15"/>
      <c r="G83" s="15"/>
      <c r="H83" s="15"/>
      <c r="I83" s="15"/>
      <c r="J83" s="15"/>
      <c r="K83" s="15"/>
      <c r="L83" s="15"/>
      <c r="M83" s="15"/>
      <c r="N83" s="15"/>
      <c r="O83" s="15"/>
      <c r="P83" s="15"/>
      <c r="Q83" s="15"/>
      <c r="R83" s="15"/>
      <c r="S83" s="15"/>
      <c r="T83" s="15"/>
      <c r="U83" s="15"/>
    </row>
    <row r="84" spans="1:21" ht="30" customHeight="1" x14ac:dyDescent="0.25">
      <c r="A84" s="15"/>
      <c r="B84" s="15"/>
      <c r="C84" s="15"/>
      <c r="D84" s="15"/>
      <c r="E84" s="353"/>
      <c r="F84" s="15"/>
      <c r="G84" s="15"/>
      <c r="H84" s="15"/>
      <c r="I84" s="15"/>
      <c r="J84" s="15"/>
      <c r="K84" s="15"/>
      <c r="L84" s="15"/>
      <c r="M84" s="15"/>
      <c r="N84" s="15"/>
      <c r="O84" s="15"/>
      <c r="P84" s="15"/>
      <c r="Q84" s="15"/>
      <c r="R84" s="15"/>
      <c r="S84" s="15"/>
      <c r="T84" s="15"/>
      <c r="U84" s="15"/>
    </row>
    <row r="85" spans="1:21" ht="30" customHeight="1" x14ac:dyDescent="0.25">
      <c r="A85" s="15"/>
      <c r="B85" s="15"/>
      <c r="C85" s="15"/>
      <c r="D85" s="15"/>
      <c r="E85" s="353"/>
      <c r="F85" s="15"/>
      <c r="G85" s="15"/>
      <c r="H85" s="15"/>
      <c r="I85" s="15"/>
      <c r="J85" s="15"/>
      <c r="K85" s="15"/>
      <c r="L85" s="15"/>
      <c r="M85" s="15"/>
      <c r="N85" s="15"/>
      <c r="O85" s="15"/>
      <c r="P85" s="15"/>
      <c r="Q85" s="15"/>
      <c r="R85" s="15"/>
      <c r="S85" s="15"/>
      <c r="T85" s="15"/>
      <c r="U85" s="15"/>
    </row>
    <row r="86" spans="1:21" ht="30" customHeight="1" x14ac:dyDescent="0.25">
      <c r="A86" s="15"/>
      <c r="B86" s="15"/>
      <c r="C86" s="15"/>
      <c r="D86" s="15"/>
      <c r="E86" s="353"/>
      <c r="F86" s="15"/>
      <c r="G86" s="15"/>
      <c r="H86" s="15"/>
      <c r="I86" s="15"/>
      <c r="J86" s="15"/>
      <c r="K86" s="15"/>
      <c r="L86" s="15"/>
      <c r="M86" s="15"/>
      <c r="N86" s="15"/>
      <c r="O86" s="15"/>
      <c r="P86" s="15"/>
      <c r="Q86" s="15"/>
      <c r="R86" s="15"/>
      <c r="S86" s="15"/>
      <c r="T86" s="15"/>
      <c r="U86" s="15"/>
    </row>
    <row r="87" spans="1:21" ht="30" customHeight="1" x14ac:dyDescent="0.25">
      <c r="A87" s="15"/>
      <c r="B87" s="15"/>
      <c r="C87" s="15"/>
      <c r="D87" s="15"/>
      <c r="E87" s="353"/>
      <c r="F87" s="15"/>
      <c r="G87" s="15"/>
      <c r="H87" s="15"/>
      <c r="I87" s="15"/>
      <c r="J87" s="15"/>
      <c r="K87" s="15"/>
      <c r="L87" s="15"/>
      <c r="M87" s="15"/>
      <c r="N87" s="15"/>
      <c r="O87" s="15"/>
      <c r="P87" s="15"/>
      <c r="Q87" s="15"/>
      <c r="R87" s="15"/>
      <c r="S87" s="15"/>
      <c r="T87" s="15"/>
      <c r="U87" s="15"/>
    </row>
    <row r="88" spans="1:21" ht="30" customHeight="1" x14ac:dyDescent="0.25">
      <c r="A88" s="15"/>
      <c r="B88" s="15"/>
      <c r="C88" s="15"/>
      <c r="D88" s="15"/>
      <c r="E88" s="353"/>
      <c r="F88" s="15"/>
      <c r="G88" s="15"/>
      <c r="H88" s="15"/>
      <c r="I88" s="15"/>
      <c r="J88" s="15"/>
      <c r="K88" s="15"/>
      <c r="L88" s="15"/>
      <c r="M88" s="15"/>
      <c r="N88" s="15"/>
      <c r="O88" s="15"/>
      <c r="P88" s="15"/>
      <c r="Q88" s="15"/>
      <c r="R88" s="15"/>
      <c r="S88" s="15"/>
      <c r="T88" s="15"/>
      <c r="U88" s="15"/>
    </row>
    <row r="89" spans="1:21" ht="30" customHeight="1" x14ac:dyDescent="0.25">
      <c r="A89" s="15"/>
      <c r="B89" s="15"/>
      <c r="C89" s="15"/>
      <c r="D89" s="15"/>
      <c r="E89" s="353"/>
      <c r="F89" s="15"/>
      <c r="G89" s="15"/>
      <c r="H89" s="15"/>
      <c r="I89" s="15"/>
      <c r="J89" s="15"/>
      <c r="K89" s="15"/>
      <c r="L89" s="15"/>
      <c r="M89" s="15"/>
      <c r="N89" s="15"/>
      <c r="O89" s="15"/>
      <c r="P89" s="15"/>
      <c r="Q89" s="15"/>
      <c r="R89" s="15"/>
      <c r="S89" s="15"/>
      <c r="T89" s="15"/>
      <c r="U89" s="15"/>
    </row>
    <row r="90" spans="1:21" ht="30" customHeight="1" x14ac:dyDescent="0.25">
      <c r="A90" s="15"/>
      <c r="B90" s="15"/>
      <c r="C90" s="15"/>
      <c r="D90" s="15"/>
      <c r="E90" s="353"/>
      <c r="F90" s="15"/>
      <c r="G90" s="15"/>
      <c r="H90" s="15"/>
      <c r="I90" s="15"/>
      <c r="J90" s="15"/>
      <c r="K90" s="15"/>
      <c r="L90" s="15"/>
      <c r="M90" s="15"/>
      <c r="N90" s="15"/>
      <c r="O90" s="15"/>
      <c r="P90" s="15"/>
      <c r="Q90" s="15"/>
      <c r="R90" s="15"/>
      <c r="S90" s="15"/>
      <c r="T90" s="15"/>
      <c r="U90" s="15"/>
    </row>
    <row r="91" spans="1:21" ht="30" customHeight="1" x14ac:dyDescent="0.25">
      <c r="A91" s="15"/>
      <c r="B91" s="15"/>
      <c r="C91" s="15"/>
      <c r="D91" s="15"/>
      <c r="E91" s="353"/>
      <c r="F91" s="15"/>
      <c r="G91" s="15"/>
      <c r="H91" s="15"/>
      <c r="I91" s="15"/>
      <c r="J91" s="15"/>
      <c r="K91" s="15"/>
      <c r="L91" s="15"/>
      <c r="M91" s="15"/>
      <c r="N91" s="15"/>
      <c r="O91" s="15"/>
      <c r="P91" s="15"/>
      <c r="Q91" s="15"/>
      <c r="R91" s="15"/>
      <c r="S91" s="15"/>
      <c r="T91" s="15"/>
      <c r="U91" s="15"/>
    </row>
    <row r="92" spans="1:21" ht="30" customHeight="1" x14ac:dyDescent="0.25">
      <c r="A92" s="15"/>
      <c r="B92" s="15"/>
      <c r="C92" s="15"/>
      <c r="D92" s="15"/>
      <c r="E92" s="353"/>
      <c r="F92" s="15"/>
      <c r="G92" s="15"/>
      <c r="H92" s="15"/>
      <c r="I92" s="15"/>
      <c r="J92" s="15"/>
      <c r="K92" s="15"/>
      <c r="L92" s="15"/>
      <c r="M92" s="15"/>
      <c r="N92" s="15"/>
      <c r="O92" s="15"/>
      <c r="P92" s="15"/>
      <c r="Q92" s="15"/>
      <c r="R92" s="15"/>
      <c r="S92" s="15"/>
      <c r="T92" s="15"/>
      <c r="U92" s="15"/>
    </row>
    <row r="93" spans="1:21" ht="30" customHeight="1" x14ac:dyDescent="0.25">
      <c r="A93" s="15"/>
      <c r="B93" s="15"/>
      <c r="C93" s="15"/>
      <c r="D93" s="15"/>
      <c r="E93" s="353"/>
      <c r="F93" s="15"/>
      <c r="G93" s="15"/>
      <c r="H93" s="15"/>
      <c r="I93" s="15"/>
      <c r="J93" s="15"/>
      <c r="K93" s="15"/>
      <c r="L93" s="15"/>
      <c r="M93" s="15"/>
      <c r="N93" s="15"/>
      <c r="O93" s="15"/>
      <c r="P93" s="15"/>
      <c r="Q93" s="15"/>
      <c r="R93" s="15"/>
      <c r="S93" s="15"/>
      <c r="T93" s="15"/>
      <c r="U93" s="15"/>
    </row>
    <row r="94" spans="1:21" ht="30" customHeight="1" x14ac:dyDescent="0.25">
      <c r="A94" s="15"/>
      <c r="B94" s="15"/>
      <c r="C94" s="15"/>
      <c r="D94" s="15"/>
      <c r="E94" s="353"/>
      <c r="F94" s="15"/>
      <c r="G94" s="15"/>
      <c r="H94" s="15"/>
      <c r="I94" s="15"/>
      <c r="J94" s="15"/>
      <c r="K94" s="15"/>
      <c r="L94" s="15"/>
      <c r="M94" s="15"/>
      <c r="N94" s="15"/>
      <c r="O94" s="15"/>
      <c r="P94" s="15"/>
      <c r="Q94" s="15"/>
      <c r="R94" s="15"/>
      <c r="S94" s="15"/>
      <c r="T94" s="15"/>
      <c r="U94" s="15"/>
    </row>
    <row r="95" spans="1:21" ht="30" customHeight="1" x14ac:dyDescent="0.25">
      <c r="A95" s="15"/>
      <c r="B95" s="15"/>
      <c r="C95" s="15"/>
      <c r="D95" s="15"/>
      <c r="E95" s="353"/>
      <c r="F95" s="15"/>
      <c r="G95" s="15"/>
      <c r="H95" s="15"/>
      <c r="I95" s="15"/>
      <c r="J95" s="15"/>
      <c r="K95" s="15"/>
      <c r="L95" s="15"/>
      <c r="M95" s="15"/>
      <c r="N95" s="15"/>
      <c r="O95" s="15"/>
      <c r="P95" s="15"/>
      <c r="Q95" s="15"/>
      <c r="R95" s="15"/>
      <c r="S95" s="15"/>
      <c r="T95" s="15"/>
      <c r="U95" s="15"/>
    </row>
    <row r="96" spans="1:21" ht="30" customHeight="1" x14ac:dyDescent="0.25">
      <c r="A96" s="15"/>
      <c r="B96" s="15"/>
      <c r="C96" s="15"/>
      <c r="D96" s="15"/>
      <c r="E96" s="353"/>
      <c r="F96" s="15"/>
      <c r="G96" s="15"/>
      <c r="H96" s="15"/>
      <c r="I96" s="15"/>
      <c r="J96" s="15"/>
      <c r="K96" s="15"/>
      <c r="L96" s="15"/>
      <c r="M96" s="15"/>
      <c r="N96" s="15"/>
      <c r="O96" s="15"/>
      <c r="P96" s="15"/>
      <c r="Q96" s="15"/>
      <c r="R96" s="15"/>
      <c r="S96" s="15"/>
      <c r="T96" s="15"/>
      <c r="U96" s="15"/>
    </row>
    <row r="97" spans="1:21" ht="30" customHeight="1" x14ac:dyDescent="0.25">
      <c r="A97" s="15"/>
      <c r="B97" s="15"/>
      <c r="C97" s="15"/>
      <c r="D97" s="15"/>
      <c r="E97" s="353"/>
      <c r="F97" s="15"/>
      <c r="G97" s="15"/>
      <c r="H97" s="15"/>
      <c r="I97" s="15"/>
      <c r="J97" s="15"/>
      <c r="K97" s="15"/>
      <c r="L97" s="15"/>
      <c r="M97" s="15"/>
      <c r="N97" s="15"/>
      <c r="O97" s="15"/>
      <c r="P97" s="15"/>
      <c r="Q97" s="15"/>
      <c r="R97" s="15"/>
      <c r="S97" s="15"/>
      <c r="T97" s="15"/>
      <c r="U97" s="15"/>
    </row>
    <row r="98" spans="1:21" ht="30" customHeight="1" x14ac:dyDescent="0.25">
      <c r="A98" s="15"/>
      <c r="B98" s="15"/>
      <c r="C98" s="15"/>
      <c r="D98" s="15"/>
      <c r="E98" s="353"/>
      <c r="F98" s="15"/>
      <c r="G98" s="15"/>
      <c r="H98" s="15"/>
      <c r="I98" s="15"/>
      <c r="J98" s="15"/>
      <c r="K98" s="15"/>
      <c r="L98" s="15"/>
      <c r="M98" s="15"/>
      <c r="N98" s="15"/>
      <c r="O98" s="15"/>
      <c r="P98" s="15"/>
      <c r="Q98" s="15"/>
      <c r="R98" s="15"/>
      <c r="S98" s="15"/>
      <c r="T98" s="15"/>
      <c r="U98" s="15"/>
    </row>
    <row r="99" spans="1:21" ht="30" customHeight="1" x14ac:dyDescent="0.25">
      <c r="A99" s="15"/>
      <c r="B99" s="15"/>
      <c r="C99" s="15"/>
      <c r="D99" s="15"/>
      <c r="E99" s="353"/>
      <c r="F99" s="15"/>
      <c r="G99" s="15"/>
      <c r="H99" s="15"/>
      <c r="I99" s="15"/>
      <c r="J99" s="15"/>
      <c r="K99" s="15"/>
      <c r="L99" s="15"/>
      <c r="M99" s="15"/>
      <c r="N99" s="15"/>
      <c r="O99" s="15"/>
      <c r="P99" s="15"/>
      <c r="Q99" s="15"/>
      <c r="R99" s="15"/>
      <c r="S99" s="15"/>
      <c r="T99" s="15"/>
      <c r="U99" s="15"/>
    </row>
    <row r="100" spans="1:21" ht="30" customHeight="1" x14ac:dyDescent="0.25">
      <c r="A100" s="15"/>
      <c r="B100" s="15"/>
      <c r="C100" s="15"/>
      <c r="D100" s="15"/>
      <c r="E100" s="353"/>
      <c r="F100" s="15"/>
      <c r="G100" s="15"/>
      <c r="H100" s="15"/>
      <c r="I100" s="15"/>
      <c r="J100" s="15"/>
      <c r="K100" s="15"/>
      <c r="L100" s="15"/>
      <c r="M100" s="15"/>
      <c r="N100" s="15"/>
      <c r="O100" s="15"/>
      <c r="P100" s="15"/>
      <c r="Q100" s="15"/>
      <c r="R100" s="15"/>
      <c r="S100" s="15"/>
      <c r="T100" s="15"/>
      <c r="U100" s="15"/>
    </row>
    <row r="101" spans="1:21" ht="30" customHeight="1" x14ac:dyDescent="0.25">
      <c r="A101" s="15"/>
      <c r="B101" s="15"/>
      <c r="C101" s="15"/>
      <c r="D101" s="15"/>
      <c r="E101" s="353"/>
      <c r="F101" s="15"/>
      <c r="G101" s="15"/>
      <c r="H101" s="15"/>
      <c r="I101" s="15"/>
      <c r="J101" s="15"/>
      <c r="K101" s="15"/>
      <c r="L101" s="15"/>
      <c r="M101" s="15"/>
      <c r="N101" s="15"/>
      <c r="O101" s="15"/>
      <c r="P101" s="15"/>
      <c r="Q101" s="15"/>
      <c r="R101" s="15"/>
      <c r="S101" s="15"/>
      <c r="T101" s="15"/>
      <c r="U101" s="15"/>
    </row>
    <row r="102" spans="1:21" ht="30" customHeight="1" x14ac:dyDescent="0.25">
      <c r="A102" s="15"/>
      <c r="B102" s="15"/>
      <c r="C102" s="15"/>
      <c r="D102" s="15"/>
      <c r="E102" s="353"/>
      <c r="F102" s="15"/>
      <c r="G102" s="15"/>
      <c r="H102" s="15"/>
      <c r="I102" s="15"/>
      <c r="J102" s="15"/>
      <c r="K102" s="15"/>
      <c r="L102" s="15"/>
      <c r="M102" s="15"/>
      <c r="N102" s="15"/>
      <c r="O102" s="15"/>
      <c r="P102" s="15"/>
      <c r="Q102" s="15"/>
      <c r="R102" s="15"/>
      <c r="S102" s="15"/>
      <c r="T102" s="15"/>
      <c r="U102" s="15"/>
    </row>
    <row r="103" spans="1:21" ht="30" customHeight="1" x14ac:dyDescent="0.25">
      <c r="A103" s="15"/>
      <c r="B103" s="15"/>
      <c r="C103" s="15"/>
      <c r="D103" s="15"/>
      <c r="E103" s="353"/>
      <c r="F103" s="15"/>
      <c r="G103" s="15"/>
      <c r="H103" s="15"/>
      <c r="I103" s="15"/>
      <c r="J103" s="15"/>
      <c r="K103" s="15"/>
      <c r="L103" s="15"/>
      <c r="M103" s="15"/>
      <c r="N103" s="15"/>
      <c r="O103" s="15"/>
      <c r="P103" s="15"/>
      <c r="Q103" s="15"/>
      <c r="R103" s="15"/>
      <c r="S103" s="15"/>
      <c r="T103" s="15"/>
      <c r="U103" s="15"/>
    </row>
    <row r="104" spans="1:21" ht="30" customHeight="1" x14ac:dyDescent="0.25">
      <c r="A104" s="15"/>
      <c r="B104" s="15"/>
      <c r="C104" s="15"/>
      <c r="D104" s="15"/>
      <c r="E104" s="353"/>
      <c r="F104" s="15"/>
      <c r="G104" s="15"/>
      <c r="H104" s="15"/>
      <c r="I104" s="15"/>
      <c r="J104" s="15"/>
      <c r="K104" s="15"/>
      <c r="L104" s="15"/>
      <c r="M104" s="15"/>
      <c r="N104" s="15"/>
      <c r="O104" s="15"/>
      <c r="P104" s="15"/>
      <c r="Q104" s="15"/>
      <c r="R104" s="15"/>
      <c r="S104" s="15"/>
      <c r="T104" s="15"/>
      <c r="U104" s="15"/>
    </row>
    <row r="105" spans="1:21" ht="30" customHeight="1" x14ac:dyDescent="0.25">
      <c r="A105" s="15"/>
      <c r="B105" s="15"/>
      <c r="C105" s="15"/>
      <c r="D105" s="15"/>
      <c r="E105" s="353"/>
      <c r="F105" s="15"/>
      <c r="G105" s="15"/>
      <c r="H105" s="15"/>
      <c r="I105" s="15"/>
      <c r="J105" s="15"/>
      <c r="K105" s="15"/>
      <c r="L105" s="15"/>
      <c r="M105" s="15"/>
      <c r="N105" s="15"/>
      <c r="O105" s="15"/>
      <c r="P105" s="15"/>
      <c r="Q105" s="15"/>
      <c r="R105" s="15"/>
      <c r="S105" s="15"/>
      <c r="T105" s="15"/>
      <c r="U105" s="15"/>
    </row>
    <row r="106" spans="1:21" ht="30" customHeight="1" x14ac:dyDescent="0.25">
      <c r="A106" s="15"/>
      <c r="B106" s="15"/>
      <c r="C106" s="15"/>
      <c r="D106" s="15"/>
      <c r="E106" s="353"/>
      <c r="F106" s="15"/>
      <c r="G106" s="15"/>
      <c r="H106" s="15"/>
      <c r="I106" s="15"/>
      <c r="J106" s="15"/>
      <c r="K106" s="15"/>
      <c r="L106" s="15"/>
      <c r="M106" s="15"/>
      <c r="N106" s="15"/>
      <c r="O106" s="15"/>
      <c r="P106" s="15"/>
      <c r="Q106" s="15"/>
      <c r="R106" s="15"/>
      <c r="S106" s="15"/>
      <c r="T106" s="15"/>
      <c r="U106" s="15"/>
    </row>
    <row r="107" spans="1:21" ht="30" customHeight="1" x14ac:dyDescent="0.25">
      <c r="A107" s="15"/>
      <c r="B107" s="15"/>
      <c r="C107" s="15"/>
      <c r="D107" s="15"/>
      <c r="E107" s="353"/>
      <c r="F107" s="15"/>
      <c r="G107" s="15"/>
      <c r="H107" s="15"/>
      <c r="I107" s="15"/>
      <c r="J107" s="15"/>
      <c r="K107" s="15"/>
      <c r="L107" s="15"/>
      <c r="M107" s="15"/>
      <c r="N107" s="15"/>
      <c r="O107" s="15"/>
      <c r="P107" s="15"/>
      <c r="Q107" s="15"/>
      <c r="R107" s="15"/>
      <c r="S107" s="15"/>
      <c r="T107" s="15"/>
      <c r="U107" s="15"/>
    </row>
    <row r="108" spans="1:21" ht="30" customHeight="1" x14ac:dyDescent="0.25">
      <c r="A108" s="15"/>
      <c r="B108" s="15"/>
      <c r="C108" s="15"/>
      <c r="D108" s="15"/>
      <c r="E108" s="353"/>
      <c r="F108" s="15"/>
      <c r="G108" s="15"/>
      <c r="H108" s="15"/>
      <c r="I108" s="15"/>
      <c r="J108" s="15"/>
      <c r="K108" s="15"/>
      <c r="L108" s="15"/>
      <c r="M108" s="15"/>
      <c r="N108" s="15"/>
      <c r="O108" s="15"/>
      <c r="P108" s="15"/>
      <c r="Q108" s="15"/>
      <c r="R108" s="15"/>
      <c r="S108" s="15"/>
      <c r="T108" s="15"/>
      <c r="U108" s="15"/>
    </row>
    <row r="109" spans="1:21" ht="30" customHeight="1" x14ac:dyDescent="0.25">
      <c r="A109" s="15"/>
      <c r="B109" s="15"/>
      <c r="C109" s="15"/>
      <c r="D109" s="15"/>
      <c r="E109" s="353"/>
      <c r="F109" s="15"/>
      <c r="G109" s="15"/>
      <c r="H109" s="15"/>
      <c r="I109" s="15"/>
      <c r="J109" s="15"/>
      <c r="K109" s="15"/>
      <c r="L109" s="15"/>
      <c r="M109" s="15"/>
      <c r="N109" s="15"/>
      <c r="O109" s="15"/>
      <c r="P109" s="15"/>
      <c r="Q109" s="15"/>
      <c r="R109" s="15"/>
      <c r="S109" s="15"/>
      <c r="T109" s="15"/>
      <c r="U109" s="15"/>
    </row>
    <row r="110" spans="1:21" ht="30" customHeight="1" x14ac:dyDescent="0.25">
      <c r="A110" s="15"/>
      <c r="B110" s="15"/>
      <c r="C110" s="15"/>
      <c r="D110" s="15"/>
      <c r="E110" s="353"/>
      <c r="F110" s="15"/>
      <c r="G110" s="15"/>
      <c r="H110" s="15"/>
      <c r="I110" s="15"/>
      <c r="J110" s="15"/>
      <c r="K110" s="15"/>
      <c r="L110" s="15"/>
      <c r="M110" s="15"/>
      <c r="N110" s="15"/>
      <c r="O110" s="15"/>
      <c r="P110" s="15"/>
      <c r="Q110" s="15"/>
      <c r="R110" s="15"/>
      <c r="S110" s="15"/>
      <c r="T110" s="15"/>
      <c r="U110" s="15"/>
    </row>
    <row r="111" spans="1:21" ht="30" customHeight="1" x14ac:dyDescent="0.25">
      <c r="A111" s="15"/>
      <c r="B111" s="15"/>
      <c r="C111" s="15"/>
      <c r="D111" s="15"/>
      <c r="E111" s="353"/>
      <c r="F111" s="15"/>
      <c r="G111" s="15"/>
      <c r="H111" s="15"/>
      <c r="I111" s="15"/>
      <c r="J111" s="15"/>
      <c r="K111" s="15"/>
      <c r="L111" s="15"/>
      <c r="M111" s="15"/>
      <c r="N111" s="15"/>
      <c r="O111" s="15"/>
      <c r="P111" s="15"/>
      <c r="Q111" s="15"/>
      <c r="R111" s="15"/>
      <c r="S111" s="15"/>
      <c r="T111" s="15"/>
      <c r="U111" s="15"/>
    </row>
    <row r="112" spans="1:21" ht="30" customHeight="1" x14ac:dyDescent="0.25">
      <c r="A112" s="15"/>
      <c r="B112" s="15"/>
      <c r="C112" s="15"/>
      <c r="D112" s="15"/>
      <c r="E112" s="353"/>
      <c r="F112" s="15"/>
      <c r="G112" s="15"/>
      <c r="H112" s="15"/>
      <c r="I112" s="15"/>
      <c r="J112" s="15"/>
      <c r="K112" s="15"/>
      <c r="L112" s="15"/>
      <c r="M112" s="15"/>
      <c r="N112" s="15"/>
      <c r="O112" s="15"/>
      <c r="P112" s="15"/>
      <c r="Q112" s="15"/>
      <c r="R112" s="15"/>
      <c r="S112" s="15"/>
      <c r="T112" s="15"/>
      <c r="U112" s="15"/>
    </row>
    <row r="113" spans="1:21" ht="30" customHeight="1" x14ac:dyDescent="0.25">
      <c r="A113" s="15"/>
      <c r="B113" s="15"/>
      <c r="C113" s="15"/>
      <c r="D113" s="15"/>
      <c r="E113" s="353"/>
      <c r="F113" s="15"/>
      <c r="G113" s="15"/>
      <c r="H113" s="15"/>
      <c r="I113" s="15"/>
      <c r="J113" s="15"/>
      <c r="K113" s="15"/>
      <c r="L113" s="15"/>
      <c r="M113" s="15"/>
      <c r="N113" s="15"/>
      <c r="O113" s="15"/>
      <c r="P113" s="15"/>
      <c r="Q113" s="15"/>
      <c r="R113" s="15"/>
      <c r="S113" s="15"/>
      <c r="T113" s="15"/>
      <c r="U113" s="15"/>
    </row>
    <row r="114" spans="1:21" ht="30" customHeight="1" x14ac:dyDescent="0.25">
      <c r="A114" s="15"/>
      <c r="B114" s="15"/>
      <c r="C114" s="15"/>
      <c r="D114" s="15"/>
      <c r="E114" s="353"/>
      <c r="F114" s="15"/>
      <c r="G114" s="15"/>
      <c r="H114" s="15"/>
      <c r="I114" s="15"/>
      <c r="J114" s="15"/>
      <c r="K114" s="15"/>
      <c r="L114" s="15"/>
      <c r="M114" s="15"/>
      <c r="N114" s="15"/>
      <c r="O114" s="15"/>
      <c r="P114" s="15"/>
      <c r="Q114" s="15"/>
      <c r="R114" s="15"/>
      <c r="S114" s="15"/>
      <c r="T114" s="15"/>
      <c r="U114" s="15"/>
    </row>
    <row r="115" spans="1:21" ht="30" customHeight="1" x14ac:dyDescent="0.25">
      <c r="A115" s="15"/>
      <c r="B115" s="15"/>
      <c r="C115" s="15"/>
      <c r="D115" s="15"/>
      <c r="E115" s="353"/>
      <c r="F115" s="15"/>
      <c r="G115" s="15"/>
      <c r="H115" s="15"/>
      <c r="I115" s="15"/>
      <c r="J115" s="15"/>
      <c r="K115" s="15"/>
      <c r="L115" s="15"/>
      <c r="M115" s="15"/>
      <c r="N115" s="15"/>
      <c r="O115" s="15"/>
      <c r="P115" s="15"/>
      <c r="Q115" s="15"/>
      <c r="R115" s="15"/>
      <c r="S115" s="15"/>
      <c r="T115" s="15"/>
      <c r="U115" s="15"/>
    </row>
    <row r="116" spans="1:21" ht="30" customHeight="1" x14ac:dyDescent="0.25">
      <c r="A116" s="15"/>
      <c r="B116" s="15"/>
      <c r="C116" s="15"/>
      <c r="D116" s="15"/>
      <c r="E116" s="353"/>
      <c r="F116" s="15"/>
      <c r="G116" s="15"/>
      <c r="H116" s="15"/>
      <c r="I116" s="15"/>
      <c r="J116" s="15"/>
      <c r="K116" s="15"/>
      <c r="L116" s="15"/>
      <c r="M116" s="15"/>
      <c r="N116" s="15"/>
      <c r="O116" s="15"/>
      <c r="P116" s="15"/>
      <c r="Q116" s="15"/>
      <c r="R116" s="15"/>
      <c r="S116" s="15"/>
      <c r="T116" s="15"/>
      <c r="U116" s="15"/>
    </row>
    <row r="117" spans="1:21" ht="30" customHeight="1" x14ac:dyDescent="0.25">
      <c r="A117" s="15"/>
      <c r="B117" s="15"/>
      <c r="C117" s="15"/>
      <c r="D117" s="15"/>
      <c r="E117" s="353"/>
      <c r="F117" s="15"/>
      <c r="G117" s="15"/>
      <c r="H117" s="15"/>
      <c r="I117" s="15"/>
      <c r="J117" s="15"/>
      <c r="K117" s="15"/>
      <c r="L117" s="15"/>
      <c r="M117" s="15"/>
      <c r="N117" s="15"/>
      <c r="O117" s="15"/>
      <c r="P117" s="15"/>
      <c r="Q117" s="15"/>
      <c r="R117" s="15"/>
      <c r="S117" s="15"/>
      <c r="T117" s="15"/>
      <c r="U117" s="15"/>
    </row>
    <row r="118" spans="1:21" ht="30" customHeight="1" x14ac:dyDescent="0.25">
      <c r="A118" s="15"/>
      <c r="B118" s="15"/>
      <c r="C118" s="15"/>
      <c r="D118" s="15"/>
      <c r="E118" s="353"/>
      <c r="F118" s="15"/>
      <c r="G118" s="15"/>
      <c r="H118" s="15"/>
      <c r="I118" s="15"/>
      <c r="J118" s="15"/>
      <c r="K118" s="15"/>
      <c r="L118" s="15"/>
      <c r="M118" s="15"/>
      <c r="N118" s="15"/>
      <c r="O118" s="15"/>
      <c r="P118" s="15"/>
      <c r="Q118" s="15"/>
      <c r="R118" s="15"/>
      <c r="S118" s="15"/>
      <c r="T118" s="15"/>
      <c r="U118" s="15"/>
    </row>
    <row r="119" spans="1:21" ht="30" customHeight="1" x14ac:dyDescent="0.25">
      <c r="A119" s="15"/>
      <c r="B119" s="15"/>
      <c r="C119" s="15"/>
      <c r="D119" s="15"/>
      <c r="E119" s="353"/>
      <c r="F119" s="15"/>
      <c r="G119" s="15"/>
      <c r="H119" s="15"/>
      <c r="I119" s="15"/>
      <c r="J119" s="15"/>
      <c r="K119" s="15"/>
      <c r="L119" s="15"/>
      <c r="M119" s="15"/>
      <c r="N119" s="15"/>
      <c r="O119" s="15"/>
      <c r="P119" s="15"/>
      <c r="Q119" s="15"/>
      <c r="R119" s="15"/>
      <c r="S119" s="15"/>
      <c r="T119" s="15"/>
      <c r="U119" s="15"/>
    </row>
    <row r="120" spans="1:21" ht="30" customHeight="1" x14ac:dyDescent="0.25">
      <c r="A120" s="15"/>
      <c r="B120" s="15"/>
      <c r="C120" s="15"/>
      <c r="D120" s="15"/>
      <c r="E120" s="353"/>
      <c r="F120" s="15"/>
      <c r="G120" s="15"/>
      <c r="H120" s="15"/>
      <c r="I120" s="15"/>
      <c r="J120" s="15"/>
      <c r="K120" s="15"/>
      <c r="L120" s="15"/>
      <c r="M120" s="15"/>
      <c r="N120" s="15"/>
      <c r="O120" s="15"/>
      <c r="P120" s="15"/>
      <c r="Q120" s="15"/>
      <c r="R120" s="15"/>
      <c r="S120" s="15"/>
      <c r="T120" s="15"/>
      <c r="U120" s="15"/>
    </row>
    <row r="121" spans="1:21" ht="30" customHeight="1" x14ac:dyDescent="0.25">
      <c r="A121" s="15"/>
      <c r="B121" s="15"/>
      <c r="C121" s="15"/>
      <c r="D121" s="15"/>
      <c r="E121" s="353"/>
      <c r="F121" s="15"/>
      <c r="G121" s="15"/>
      <c r="H121" s="15"/>
      <c r="I121" s="15"/>
      <c r="J121" s="15"/>
      <c r="K121" s="15"/>
      <c r="L121" s="15"/>
      <c r="M121" s="15"/>
      <c r="N121" s="15"/>
      <c r="O121" s="15"/>
      <c r="P121" s="15"/>
      <c r="Q121" s="15"/>
      <c r="R121" s="15"/>
      <c r="S121" s="15"/>
      <c r="T121" s="15"/>
      <c r="U121" s="15"/>
    </row>
    <row r="122" spans="1:21" ht="30" customHeight="1" x14ac:dyDescent="0.25">
      <c r="A122" s="15"/>
      <c r="B122" s="15"/>
      <c r="C122" s="15"/>
      <c r="D122" s="15"/>
      <c r="E122" s="353"/>
      <c r="F122" s="15"/>
      <c r="G122" s="15"/>
      <c r="H122" s="15"/>
      <c r="I122" s="15"/>
      <c r="J122" s="15"/>
      <c r="K122" s="15"/>
      <c r="L122" s="15"/>
      <c r="M122" s="15"/>
      <c r="N122" s="15"/>
      <c r="O122" s="15"/>
      <c r="P122" s="15"/>
      <c r="Q122" s="15"/>
      <c r="R122" s="15"/>
      <c r="S122" s="15"/>
      <c r="T122" s="15"/>
      <c r="U122" s="15"/>
    </row>
    <row r="123" spans="1:21" ht="30" customHeight="1" x14ac:dyDescent="0.25">
      <c r="A123" s="15"/>
      <c r="B123" s="15"/>
      <c r="C123" s="15"/>
      <c r="D123" s="15"/>
      <c r="E123" s="353"/>
      <c r="F123" s="15"/>
      <c r="G123" s="15"/>
      <c r="H123" s="15"/>
      <c r="I123" s="15"/>
      <c r="J123" s="15"/>
      <c r="K123" s="15"/>
      <c r="L123" s="15"/>
      <c r="M123" s="15"/>
      <c r="N123" s="15"/>
      <c r="O123" s="15"/>
      <c r="P123" s="15"/>
      <c r="Q123" s="15"/>
      <c r="R123" s="15"/>
      <c r="S123" s="15"/>
      <c r="T123" s="15"/>
      <c r="U123" s="15"/>
    </row>
    <row r="124" spans="1:21" ht="30" customHeight="1" x14ac:dyDescent="0.25">
      <c r="A124" s="15"/>
      <c r="B124" s="15"/>
      <c r="C124" s="15"/>
      <c r="D124" s="15"/>
      <c r="E124" s="353"/>
      <c r="F124" s="15"/>
      <c r="G124" s="15"/>
      <c r="H124" s="15"/>
      <c r="I124" s="15"/>
      <c r="J124" s="15"/>
      <c r="K124" s="15"/>
      <c r="L124" s="15"/>
      <c r="M124" s="15"/>
      <c r="N124" s="15"/>
      <c r="O124" s="15"/>
      <c r="P124" s="15"/>
      <c r="Q124" s="15"/>
      <c r="R124" s="15"/>
      <c r="S124" s="15"/>
      <c r="T124" s="15"/>
      <c r="U124" s="15"/>
    </row>
    <row r="125" spans="1:21" ht="30" customHeight="1" x14ac:dyDescent="0.25">
      <c r="A125" s="15"/>
      <c r="B125" s="15"/>
      <c r="C125" s="15"/>
      <c r="D125" s="15"/>
      <c r="E125" s="353"/>
      <c r="F125" s="15"/>
      <c r="G125" s="15"/>
      <c r="H125" s="15"/>
      <c r="I125" s="15"/>
      <c r="J125" s="15"/>
      <c r="K125" s="15"/>
      <c r="L125" s="15"/>
      <c r="M125" s="15"/>
      <c r="N125" s="15"/>
      <c r="O125" s="15"/>
      <c r="P125" s="15"/>
      <c r="Q125" s="15"/>
      <c r="R125" s="15"/>
      <c r="S125" s="15"/>
      <c r="T125" s="15"/>
      <c r="U125" s="15"/>
    </row>
    <row r="126" spans="1:21" ht="30" customHeight="1" x14ac:dyDescent="0.25">
      <c r="A126" s="15"/>
      <c r="B126" s="15"/>
      <c r="C126" s="15"/>
      <c r="D126" s="15"/>
      <c r="E126" s="353"/>
      <c r="F126" s="15"/>
      <c r="G126" s="15"/>
      <c r="H126" s="15"/>
      <c r="I126" s="15"/>
      <c r="J126" s="15"/>
      <c r="K126" s="15"/>
      <c r="L126" s="15"/>
      <c r="M126" s="15"/>
      <c r="N126" s="15"/>
      <c r="O126" s="15"/>
      <c r="P126" s="15"/>
      <c r="Q126" s="15"/>
      <c r="R126" s="15"/>
      <c r="S126" s="15"/>
      <c r="T126" s="15"/>
      <c r="U126" s="15"/>
    </row>
    <row r="127" spans="1:21" ht="30" customHeight="1" x14ac:dyDescent="0.25">
      <c r="A127" s="15"/>
      <c r="B127" s="15"/>
      <c r="C127" s="15"/>
      <c r="D127" s="15"/>
      <c r="E127" s="353"/>
      <c r="F127" s="15"/>
      <c r="G127" s="15"/>
      <c r="H127" s="15"/>
      <c r="I127" s="15"/>
      <c r="J127" s="15"/>
      <c r="K127" s="15"/>
      <c r="L127" s="15"/>
      <c r="M127" s="15"/>
      <c r="N127" s="15"/>
      <c r="O127" s="15"/>
      <c r="P127" s="15"/>
      <c r="Q127" s="15"/>
      <c r="R127" s="15"/>
      <c r="S127" s="15"/>
      <c r="T127" s="15"/>
      <c r="U127" s="15"/>
    </row>
    <row r="128" spans="1:21" ht="30" customHeight="1" x14ac:dyDescent="0.25">
      <c r="A128" s="15"/>
      <c r="B128" s="15"/>
      <c r="C128" s="15"/>
      <c r="D128" s="15"/>
      <c r="E128" s="353"/>
      <c r="F128" s="15"/>
      <c r="G128" s="15"/>
      <c r="H128" s="15"/>
      <c r="I128" s="15"/>
      <c r="J128" s="15"/>
      <c r="K128" s="15"/>
      <c r="L128" s="15"/>
      <c r="M128" s="15"/>
      <c r="N128" s="15"/>
      <c r="O128" s="15"/>
      <c r="P128" s="15"/>
      <c r="Q128" s="15"/>
      <c r="R128" s="15"/>
      <c r="S128" s="15"/>
      <c r="T128" s="15"/>
      <c r="U128" s="15"/>
    </row>
    <row r="129" spans="1:21" ht="30" customHeight="1" x14ac:dyDescent="0.25">
      <c r="A129" s="15"/>
      <c r="B129" s="15"/>
      <c r="C129" s="15"/>
      <c r="D129" s="15"/>
      <c r="E129" s="353"/>
      <c r="F129" s="15"/>
      <c r="G129" s="15"/>
      <c r="H129" s="15"/>
      <c r="I129" s="15"/>
      <c r="J129" s="15"/>
      <c r="K129" s="15"/>
      <c r="L129" s="15"/>
      <c r="M129" s="15"/>
      <c r="N129" s="15"/>
      <c r="O129" s="15"/>
      <c r="P129" s="15"/>
      <c r="Q129" s="15"/>
      <c r="R129" s="15"/>
      <c r="S129" s="15"/>
      <c r="T129" s="15"/>
      <c r="U129" s="15"/>
    </row>
    <row r="130" spans="1:21" ht="30" customHeight="1" x14ac:dyDescent="0.25">
      <c r="A130" s="15"/>
      <c r="B130" s="15"/>
      <c r="C130" s="15"/>
      <c r="D130" s="15"/>
      <c r="E130" s="353"/>
      <c r="F130" s="15"/>
      <c r="G130" s="15"/>
      <c r="H130" s="15"/>
      <c r="I130" s="15"/>
      <c r="J130" s="15"/>
      <c r="K130" s="15"/>
      <c r="L130" s="15"/>
      <c r="M130" s="15"/>
      <c r="N130" s="15"/>
      <c r="O130" s="15"/>
      <c r="P130" s="15"/>
      <c r="Q130" s="15"/>
      <c r="R130" s="15"/>
      <c r="S130" s="15"/>
      <c r="T130" s="15"/>
      <c r="U130" s="15"/>
    </row>
    <row r="131" spans="1:21" ht="30" customHeight="1" x14ac:dyDescent="0.25">
      <c r="A131" s="15"/>
      <c r="B131" s="15"/>
      <c r="C131" s="15"/>
      <c r="D131" s="15"/>
      <c r="E131" s="353"/>
      <c r="F131" s="15"/>
      <c r="G131" s="15"/>
      <c r="H131" s="15"/>
      <c r="I131" s="15"/>
      <c r="J131" s="15"/>
      <c r="K131" s="15"/>
      <c r="L131" s="15"/>
      <c r="M131" s="15"/>
      <c r="N131" s="15"/>
      <c r="O131" s="15"/>
      <c r="P131" s="15"/>
      <c r="Q131" s="15"/>
      <c r="R131" s="15"/>
      <c r="S131" s="15"/>
      <c r="T131" s="15"/>
      <c r="U131" s="15"/>
    </row>
    <row r="132" spans="1:21" ht="30" customHeight="1" x14ac:dyDescent="0.25">
      <c r="A132" s="15"/>
      <c r="B132" s="15"/>
      <c r="C132" s="15"/>
      <c r="D132" s="15"/>
      <c r="E132" s="353"/>
      <c r="F132" s="15"/>
      <c r="G132" s="15"/>
      <c r="H132" s="15"/>
      <c r="I132" s="15"/>
      <c r="J132" s="15"/>
      <c r="K132" s="15"/>
      <c r="L132" s="15"/>
      <c r="M132" s="15"/>
      <c r="N132" s="15"/>
      <c r="O132" s="15"/>
      <c r="P132" s="15"/>
      <c r="Q132" s="15"/>
      <c r="R132" s="15"/>
      <c r="S132" s="15"/>
      <c r="T132" s="15"/>
      <c r="U132" s="15"/>
    </row>
    <row r="133" spans="1:21" ht="30" customHeight="1" x14ac:dyDescent="0.25">
      <c r="A133" s="15"/>
      <c r="B133" s="15"/>
      <c r="C133" s="15"/>
      <c r="D133" s="15"/>
      <c r="E133" s="353"/>
      <c r="F133" s="15"/>
      <c r="G133" s="15"/>
      <c r="H133" s="15"/>
      <c r="I133" s="15"/>
      <c r="J133" s="15"/>
      <c r="K133" s="15"/>
      <c r="L133" s="15"/>
      <c r="M133" s="15"/>
      <c r="N133" s="15"/>
      <c r="O133" s="15"/>
      <c r="P133" s="15"/>
      <c r="Q133" s="15"/>
      <c r="R133" s="15"/>
      <c r="S133" s="15"/>
      <c r="T133" s="15"/>
      <c r="U133" s="15"/>
    </row>
    <row r="134" spans="1:21" ht="30" customHeight="1" x14ac:dyDescent="0.25">
      <c r="A134" s="15"/>
      <c r="B134" s="15"/>
      <c r="C134" s="15"/>
      <c r="D134" s="15"/>
      <c r="E134" s="353"/>
      <c r="F134" s="15"/>
      <c r="G134" s="15"/>
      <c r="H134" s="15"/>
      <c r="I134" s="15"/>
      <c r="J134" s="15"/>
      <c r="K134" s="15"/>
      <c r="L134" s="15"/>
      <c r="M134" s="15"/>
      <c r="N134" s="15"/>
      <c r="O134" s="15"/>
      <c r="P134" s="15"/>
      <c r="Q134" s="15"/>
      <c r="R134" s="15"/>
      <c r="S134" s="15"/>
      <c r="T134" s="15"/>
      <c r="U134" s="15"/>
    </row>
    <row r="135" spans="1:21" ht="30" customHeight="1" x14ac:dyDescent="0.25">
      <c r="A135" s="15"/>
      <c r="B135" s="15"/>
      <c r="C135" s="15"/>
      <c r="D135" s="15"/>
      <c r="E135" s="353"/>
      <c r="F135" s="15"/>
      <c r="G135" s="15"/>
      <c r="H135" s="15"/>
      <c r="I135" s="15"/>
      <c r="J135" s="15"/>
      <c r="K135" s="15"/>
      <c r="L135" s="15"/>
      <c r="M135" s="15"/>
      <c r="N135" s="15"/>
      <c r="O135" s="15"/>
      <c r="P135" s="15"/>
      <c r="Q135" s="15"/>
      <c r="R135" s="15"/>
      <c r="S135" s="15"/>
      <c r="T135" s="15"/>
      <c r="U135" s="15"/>
    </row>
    <row r="136" spans="1:21" ht="30" customHeight="1" x14ac:dyDescent="0.25">
      <c r="A136" s="15"/>
      <c r="B136" s="15"/>
      <c r="C136" s="15"/>
      <c r="D136" s="15"/>
      <c r="E136" s="353"/>
      <c r="F136" s="15"/>
      <c r="G136" s="15"/>
      <c r="H136" s="15"/>
      <c r="I136" s="15"/>
      <c r="J136" s="15"/>
      <c r="K136" s="15"/>
      <c r="L136" s="15"/>
      <c r="M136" s="15"/>
      <c r="N136" s="15"/>
      <c r="O136" s="15"/>
      <c r="P136" s="15"/>
      <c r="Q136" s="15"/>
      <c r="R136" s="15"/>
      <c r="S136" s="15"/>
      <c r="T136" s="15"/>
      <c r="U136" s="15"/>
    </row>
    <row r="137" spans="1:21" ht="30" customHeight="1" x14ac:dyDescent="0.25">
      <c r="A137" s="15"/>
      <c r="B137" s="15"/>
      <c r="C137" s="15"/>
      <c r="D137" s="15"/>
      <c r="E137" s="353"/>
      <c r="F137" s="15"/>
      <c r="G137" s="15"/>
      <c r="H137" s="15"/>
      <c r="I137" s="15"/>
      <c r="J137" s="15"/>
      <c r="K137" s="15"/>
      <c r="L137" s="15"/>
      <c r="M137" s="15"/>
      <c r="N137" s="15"/>
      <c r="O137" s="15"/>
      <c r="P137" s="15"/>
      <c r="Q137" s="15"/>
      <c r="R137" s="15"/>
      <c r="S137" s="15"/>
      <c r="T137" s="15"/>
      <c r="U137" s="15"/>
    </row>
    <row r="138" spans="1:21" ht="30" customHeight="1" x14ac:dyDescent="0.25">
      <c r="A138" s="15"/>
      <c r="B138" s="15"/>
      <c r="C138" s="15"/>
      <c r="D138" s="15"/>
      <c r="E138" s="353"/>
      <c r="F138" s="15"/>
      <c r="G138" s="15"/>
      <c r="H138" s="15"/>
      <c r="I138" s="15"/>
      <c r="J138" s="15"/>
      <c r="K138" s="15"/>
      <c r="L138" s="15"/>
      <c r="M138" s="15"/>
      <c r="N138" s="15"/>
      <c r="O138" s="15"/>
      <c r="P138" s="15"/>
      <c r="Q138" s="15"/>
      <c r="R138" s="15"/>
      <c r="S138" s="15"/>
      <c r="T138" s="15"/>
      <c r="U138" s="15"/>
    </row>
    <row r="139" spans="1:21" ht="30" customHeight="1" x14ac:dyDescent="0.25">
      <c r="A139" s="15"/>
      <c r="B139" s="15"/>
      <c r="C139" s="15"/>
      <c r="D139" s="15"/>
      <c r="E139" s="353"/>
      <c r="F139" s="15"/>
      <c r="G139" s="15"/>
      <c r="H139" s="15"/>
      <c r="I139" s="15"/>
      <c r="J139" s="15"/>
      <c r="K139" s="15"/>
      <c r="L139" s="15"/>
      <c r="M139" s="15"/>
      <c r="N139" s="15"/>
      <c r="O139" s="15"/>
      <c r="P139" s="15"/>
      <c r="Q139" s="15"/>
      <c r="R139" s="15"/>
      <c r="S139" s="15"/>
      <c r="T139" s="15"/>
      <c r="U139" s="15"/>
    </row>
    <row r="140" spans="1:21" ht="30" customHeight="1" x14ac:dyDescent="0.25">
      <c r="A140" s="15"/>
      <c r="B140" s="15"/>
      <c r="C140" s="15"/>
      <c r="D140" s="15"/>
      <c r="E140" s="353"/>
      <c r="F140" s="15"/>
      <c r="G140" s="15"/>
      <c r="H140" s="15"/>
      <c r="I140" s="15"/>
      <c r="J140" s="15"/>
      <c r="K140" s="15"/>
      <c r="L140" s="15"/>
      <c r="M140" s="15"/>
      <c r="N140" s="15"/>
      <c r="O140" s="15"/>
      <c r="P140" s="15"/>
      <c r="Q140" s="15"/>
      <c r="R140" s="15"/>
      <c r="S140" s="15"/>
      <c r="T140" s="15"/>
      <c r="U140" s="15"/>
    </row>
    <row r="141" spans="1:21" ht="30" customHeight="1" x14ac:dyDescent="0.25">
      <c r="A141" s="15"/>
      <c r="B141" s="15"/>
      <c r="C141" s="15"/>
      <c r="D141" s="15"/>
      <c r="E141" s="353"/>
      <c r="F141" s="15"/>
      <c r="G141" s="15"/>
      <c r="H141" s="15"/>
      <c r="I141" s="15"/>
      <c r="J141" s="15"/>
      <c r="K141" s="15"/>
      <c r="L141" s="15"/>
      <c r="M141" s="15"/>
      <c r="N141" s="15"/>
      <c r="O141" s="15"/>
      <c r="P141" s="15"/>
      <c r="Q141" s="15"/>
      <c r="R141" s="15"/>
      <c r="S141" s="15"/>
      <c r="T141" s="15"/>
      <c r="U141" s="15"/>
    </row>
    <row r="142" spans="1:21" ht="30" customHeight="1" x14ac:dyDescent="0.25">
      <c r="A142" s="15"/>
      <c r="B142" s="15"/>
      <c r="C142" s="15"/>
      <c r="D142" s="15"/>
      <c r="E142" s="353"/>
      <c r="F142" s="15"/>
      <c r="G142" s="15"/>
      <c r="H142" s="15"/>
      <c r="I142" s="15"/>
      <c r="J142" s="15"/>
      <c r="K142" s="15"/>
      <c r="L142" s="15"/>
      <c r="M142" s="15"/>
      <c r="N142" s="15"/>
      <c r="O142" s="15"/>
      <c r="P142" s="15"/>
      <c r="Q142" s="15"/>
      <c r="R142" s="15"/>
      <c r="S142" s="15"/>
      <c r="T142" s="15"/>
      <c r="U142" s="15"/>
    </row>
    <row r="143" spans="1:21" ht="30" customHeight="1" x14ac:dyDescent="0.25">
      <c r="A143" s="15"/>
      <c r="B143" s="15"/>
      <c r="C143" s="15"/>
      <c r="D143" s="15"/>
      <c r="E143" s="353"/>
      <c r="F143" s="15"/>
      <c r="G143" s="15"/>
      <c r="H143" s="15"/>
      <c r="I143" s="15"/>
      <c r="J143" s="15"/>
      <c r="K143" s="15"/>
      <c r="L143" s="15"/>
      <c r="M143" s="15"/>
      <c r="N143" s="15"/>
      <c r="O143" s="15"/>
      <c r="P143" s="15"/>
      <c r="Q143" s="15"/>
      <c r="R143" s="15"/>
      <c r="S143" s="15"/>
      <c r="T143" s="15"/>
      <c r="U143" s="15"/>
    </row>
    <row r="144" spans="1:21" ht="30" customHeight="1" x14ac:dyDescent="0.25">
      <c r="A144" s="15"/>
      <c r="B144" s="15"/>
      <c r="C144" s="15"/>
      <c r="D144" s="15"/>
      <c r="E144" s="353"/>
      <c r="F144" s="15"/>
      <c r="G144" s="15"/>
      <c r="H144" s="15"/>
      <c r="I144" s="15"/>
      <c r="J144" s="15"/>
      <c r="K144" s="15"/>
      <c r="L144" s="15"/>
      <c r="M144" s="15"/>
      <c r="N144" s="15"/>
      <c r="O144" s="15"/>
      <c r="P144" s="15"/>
      <c r="Q144" s="15"/>
      <c r="R144" s="15"/>
      <c r="S144" s="15"/>
      <c r="T144" s="15"/>
      <c r="U144" s="15"/>
    </row>
    <row r="145" spans="1:21" ht="30" customHeight="1" x14ac:dyDescent="0.25">
      <c r="A145" s="15"/>
      <c r="B145" s="15"/>
      <c r="C145" s="15"/>
      <c r="D145" s="15"/>
      <c r="E145" s="353"/>
      <c r="F145" s="15"/>
      <c r="G145" s="15"/>
      <c r="H145" s="15"/>
      <c r="I145" s="15"/>
      <c r="J145" s="15"/>
      <c r="K145" s="15"/>
      <c r="L145" s="15"/>
      <c r="M145" s="15"/>
      <c r="N145" s="15"/>
      <c r="O145" s="15"/>
      <c r="P145" s="15"/>
      <c r="Q145" s="15"/>
      <c r="R145" s="15"/>
      <c r="S145" s="15"/>
      <c r="T145" s="15"/>
      <c r="U145" s="15"/>
    </row>
    <row r="146" spans="1:21" ht="30" customHeight="1" x14ac:dyDescent="0.25">
      <c r="A146" s="15"/>
      <c r="B146" s="15"/>
      <c r="C146" s="15"/>
      <c r="D146" s="15"/>
      <c r="E146" s="353"/>
      <c r="F146" s="15"/>
      <c r="G146" s="15"/>
      <c r="H146" s="15"/>
      <c r="I146" s="15"/>
      <c r="J146" s="15"/>
      <c r="K146" s="15"/>
      <c r="L146" s="15"/>
      <c r="M146" s="15"/>
      <c r="N146" s="15"/>
      <c r="O146" s="15"/>
      <c r="P146" s="15"/>
      <c r="Q146" s="15"/>
      <c r="R146" s="15"/>
      <c r="S146" s="15"/>
      <c r="T146" s="15"/>
      <c r="U146" s="15"/>
    </row>
    <row r="147" spans="1:21" ht="30" customHeight="1" x14ac:dyDescent="0.25">
      <c r="A147" s="15"/>
      <c r="B147" s="15"/>
      <c r="C147" s="15"/>
      <c r="D147" s="15"/>
      <c r="E147" s="353"/>
      <c r="F147" s="15"/>
      <c r="G147" s="15"/>
      <c r="H147" s="15"/>
      <c r="I147" s="15"/>
      <c r="J147" s="15"/>
      <c r="K147" s="15"/>
      <c r="L147" s="15"/>
      <c r="M147" s="15"/>
      <c r="N147" s="15"/>
      <c r="O147" s="15"/>
      <c r="P147" s="15"/>
      <c r="Q147" s="15"/>
      <c r="R147" s="15"/>
      <c r="S147" s="15"/>
      <c r="T147" s="15"/>
      <c r="U147" s="15"/>
    </row>
    <row r="148" spans="1:21" ht="30" customHeight="1" x14ac:dyDescent="0.25">
      <c r="A148" s="15"/>
      <c r="B148" s="15"/>
      <c r="C148" s="15"/>
      <c r="D148" s="15"/>
      <c r="E148" s="353"/>
      <c r="F148" s="15"/>
      <c r="G148" s="15"/>
      <c r="H148" s="15"/>
      <c r="I148" s="15"/>
      <c r="J148" s="15"/>
      <c r="K148" s="15"/>
      <c r="L148" s="15"/>
      <c r="M148" s="15"/>
      <c r="N148" s="15"/>
      <c r="O148" s="15"/>
      <c r="P148" s="15"/>
      <c r="Q148" s="15"/>
      <c r="R148" s="15"/>
      <c r="S148" s="15"/>
      <c r="T148" s="15"/>
      <c r="U148" s="15"/>
    </row>
    <row r="149" spans="1:21" ht="30" customHeight="1" x14ac:dyDescent="0.25">
      <c r="A149" s="15"/>
      <c r="B149" s="15"/>
      <c r="C149" s="15"/>
      <c r="D149" s="15"/>
      <c r="E149" s="353"/>
      <c r="F149" s="15"/>
      <c r="G149" s="15"/>
      <c r="H149" s="15"/>
      <c r="I149" s="15"/>
      <c r="J149" s="15"/>
      <c r="K149" s="15"/>
      <c r="L149" s="15"/>
      <c r="M149" s="15"/>
      <c r="N149" s="15"/>
      <c r="O149" s="15"/>
      <c r="P149" s="15"/>
      <c r="Q149" s="15"/>
      <c r="R149" s="15"/>
      <c r="S149" s="15"/>
      <c r="T149" s="15"/>
      <c r="U149" s="15"/>
    </row>
    <row r="150" spans="1:21" ht="30" customHeight="1" x14ac:dyDescent="0.25">
      <c r="A150" s="15"/>
      <c r="B150" s="15"/>
      <c r="C150" s="15"/>
      <c r="D150" s="15"/>
      <c r="E150" s="353"/>
      <c r="F150" s="15"/>
      <c r="G150" s="15"/>
      <c r="H150" s="15"/>
      <c r="I150" s="15"/>
      <c r="J150" s="15"/>
      <c r="K150" s="15"/>
      <c r="L150" s="15"/>
      <c r="M150" s="15"/>
      <c r="N150" s="15"/>
      <c r="O150" s="15"/>
      <c r="P150" s="15"/>
      <c r="Q150" s="15"/>
      <c r="R150" s="15"/>
      <c r="S150" s="15"/>
      <c r="T150" s="15"/>
      <c r="U150" s="15"/>
    </row>
    <row r="151" spans="1:21" ht="30" customHeight="1" x14ac:dyDescent="0.25">
      <c r="A151" s="15"/>
      <c r="B151" s="15"/>
      <c r="C151" s="15"/>
      <c r="D151" s="15"/>
      <c r="E151" s="353"/>
      <c r="F151" s="15"/>
      <c r="G151" s="15"/>
      <c r="H151" s="15"/>
      <c r="I151" s="15"/>
      <c r="J151" s="15"/>
      <c r="K151" s="15"/>
      <c r="L151" s="15"/>
      <c r="M151" s="15"/>
      <c r="N151" s="15"/>
      <c r="O151" s="15"/>
      <c r="P151" s="15"/>
      <c r="Q151" s="15"/>
      <c r="R151" s="15"/>
      <c r="S151" s="15"/>
      <c r="T151" s="15"/>
      <c r="U151" s="15"/>
    </row>
    <row r="152" spans="1:21" ht="30" customHeight="1" x14ac:dyDescent="0.25">
      <c r="A152" s="15"/>
      <c r="B152" s="15"/>
      <c r="C152" s="15"/>
      <c r="D152" s="15"/>
      <c r="E152" s="353"/>
      <c r="F152" s="15"/>
      <c r="G152" s="15"/>
      <c r="H152" s="15"/>
      <c r="I152" s="15"/>
      <c r="J152" s="15"/>
      <c r="K152" s="15"/>
      <c r="L152" s="15"/>
      <c r="M152" s="15"/>
      <c r="N152" s="15"/>
      <c r="O152" s="15"/>
      <c r="P152" s="15"/>
      <c r="Q152" s="15"/>
      <c r="R152" s="15"/>
      <c r="S152" s="15"/>
      <c r="T152" s="15"/>
      <c r="U152" s="15"/>
    </row>
    <row r="153" spans="1:21" ht="30" customHeight="1" x14ac:dyDescent="0.25">
      <c r="A153" s="15"/>
      <c r="B153" s="15"/>
      <c r="C153" s="15"/>
      <c r="D153" s="15"/>
      <c r="E153" s="353"/>
      <c r="F153" s="15"/>
      <c r="G153" s="15"/>
      <c r="H153" s="15"/>
      <c r="I153" s="15"/>
      <c r="J153" s="15"/>
      <c r="K153" s="15"/>
      <c r="L153" s="15"/>
      <c r="M153" s="15"/>
      <c r="N153" s="15"/>
      <c r="O153" s="15"/>
      <c r="P153" s="15"/>
      <c r="Q153" s="15"/>
      <c r="R153" s="15"/>
      <c r="S153" s="15"/>
      <c r="T153" s="15"/>
      <c r="U153" s="15"/>
    </row>
    <row r="154" spans="1:21" ht="30" customHeight="1" x14ac:dyDescent="0.25">
      <c r="A154" s="15"/>
      <c r="B154" s="15"/>
      <c r="C154" s="15"/>
      <c r="D154" s="15"/>
      <c r="E154" s="353"/>
      <c r="F154" s="15"/>
      <c r="G154" s="15"/>
      <c r="H154" s="15"/>
      <c r="I154" s="15"/>
      <c r="J154" s="15"/>
      <c r="K154" s="15"/>
      <c r="L154" s="15"/>
      <c r="M154" s="15"/>
      <c r="N154" s="15"/>
      <c r="O154" s="15"/>
      <c r="P154" s="15"/>
      <c r="Q154" s="15"/>
      <c r="R154" s="15"/>
      <c r="S154" s="15"/>
      <c r="T154" s="15"/>
      <c r="U154" s="15"/>
    </row>
    <row r="155" spans="1:21" ht="30" customHeight="1" x14ac:dyDescent="0.25">
      <c r="A155" s="15"/>
      <c r="B155" s="15"/>
      <c r="C155" s="15"/>
      <c r="D155" s="15"/>
      <c r="E155" s="353"/>
      <c r="F155" s="15"/>
      <c r="G155" s="15"/>
      <c r="H155" s="15"/>
      <c r="I155" s="15"/>
      <c r="J155" s="15"/>
      <c r="K155" s="15"/>
      <c r="L155" s="15"/>
      <c r="M155" s="15"/>
      <c r="N155" s="15"/>
      <c r="O155" s="15"/>
      <c r="P155" s="15"/>
      <c r="Q155" s="15"/>
      <c r="R155" s="15"/>
      <c r="S155" s="15"/>
      <c r="T155" s="15"/>
      <c r="U155" s="15"/>
    </row>
    <row r="156" spans="1:21" ht="30" customHeight="1" x14ac:dyDescent="0.25">
      <c r="A156" s="15"/>
      <c r="B156" s="15"/>
      <c r="C156" s="15"/>
      <c r="D156" s="15"/>
      <c r="E156" s="353"/>
      <c r="F156" s="15"/>
      <c r="G156" s="15"/>
      <c r="H156" s="15"/>
      <c r="I156" s="15"/>
      <c r="J156" s="15"/>
      <c r="K156" s="15"/>
      <c r="L156" s="15"/>
      <c r="M156" s="15"/>
      <c r="N156" s="15"/>
      <c r="O156" s="15"/>
      <c r="P156" s="15"/>
      <c r="Q156" s="15"/>
      <c r="R156" s="15"/>
      <c r="S156" s="15"/>
      <c r="T156" s="15"/>
      <c r="U156" s="15"/>
    </row>
    <row r="157" spans="1:21" ht="30" customHeight="1" x14ac:dyDescent="0.25">
      <c r="A157" s="15"/>
      <c r="B157" s="15"/>
      <c r="C157" s="15"/>
      <c r="D157" s="15"/>
      <c r="E157" s="353"/>
      <c r="F157" s="15"/>
      <c r="G157" s="15"/>
      <c r="H157" s="15"/>
      <c r="I157" s="15"/>
      <c r="J157" s="15"/>
      <c r="K157" s="15"/>
      <c r="L157" s="15"/>
      <c r="M157" s="15"/>
      <c r="N157" s="15"/>
      <c r="O157" s="15"/>
      <c r="P157" s="15"/>
      <c r="Q157" s="15"/>
      <c r="R157" s="15"/>
      <c r="S157" s="15"/>
      <c r="T157" s="15"/>
      <c r="U157" s="15"/>
    </row>
    <row r="158" spans="1:21" ht="30" customHeight="1" x14ac:dyDescent="0.25">
      <c r="A158" s="15"/>
      <c r="B158" s="15"/>
      <c r="C158" s="15"/>
      <c r="D158" s="15"/>
      <c r="E158" s="353"/>
      <c r="F158" s="15"/>
      <c r="G158" s="15"/>
      <c r="H158" s="15"/>
      <c r="I158" s="15"/>
      <c r="J158" s="15"/>
      <c r="K158" s="15"/>
      <c r="L158" s="15"/>
      <c r="M158" s="15"/>
      <c r="N158" s="15"/>
      <c r="O158" s="15"/>
      <c r="P158" s="15"/>
      <c r="Q158" s="15"/>
      <c r="R158" s="15"/>
      <c r="S158" s="15"/>
      <c r="T158" s="15"/>
      <c r="U158" s="15"/>
    </row>
    <row r="159" spans="1:21" ht="30" customHeight="1" x14ac:dyDescent="0.25">
      <c r="A159" s="15"/>
      <c r="B159" s="15"/>
      <c r="C159" s="15"/>
      <c r="D159" s="15"/>
      <c r="E159" s="353"/>
      <c r="F159" s="15"/>
      <c r="G159" s="15"/>
      <c r="H159" s="15"/>
      <c r="I159" s="15"/>
      <c r="J159" s="15"/>
      <c r="K159" s="15"/>
      <c r="L159" s="15"/>
      <c r="M159" s="15"/>
      <c r="N159" s="15"/>
      <c r="O159" s="15"/>
      <c r="P159" s="15"/>
      <c r="Q159" s="15"/>
      <c r="R159" s="15"/>
      <c r="S159" s="15"/>
      <c r="T159" s="15"/>
      <c r="U159" s="15"/>
    </row>
    <row r="160" spans="1:21" ht="30" customHeight="1" x14ac:dyDescent="0.25">
      <c r="A160" s="15"/>
      <c r="B160" s="15"/>
      <c r="C160" s="15"/>
      <c r="D160" s="15"/>
      <c r="E160" s="353"/>
      <c r="F160" s="15"/>
      <c r="G160" s="15"/>
      <c r="H160" s="15"/>
      <c r="I160" s="15"/>
      <c r="J160" s="15"/>
      <c r="K160" s="15"/>
      <c r="L160" s="15"/>
      <c r="M160" s="15"/>
      <c r="N160" s="15"/>
      <c r="O160" s="15"/>
      <c r="P160" s="15"/>
      <c r="Q160" s="15"/>
      <c r="R160" s="15"/>
      <c r="S160" s="15"/>
      <c r="T160" s="15"/>
      <c r="U160" s="15"/>
    </row>
    <row r="161" spans="1:21" ht="30" customHeight="1" x14ac:dyDescent="0.25">
      <c r="A161" s="15"/>
      <c r="B161" s="15"/>
      <c r="C161" s="15"/>
      <c r="D161" s="15"/>
      <c r="E161" s="353"/>
      <c r="F161" s="15"/>
      <c r="G161" s="15"/>
      <c r="H161" s="15"/>
      <c r="I161" s="15"/>
      <c r="J161" s="15"/>
      <c r="K161" s="15"/>
      <c r="L161" s="15"/>
      <c r="M161" s="15"/>
      <c r="N161" s="15"/>
      <c r="O161" s="15"/>
      <c r="P161" s="15"/>
      <c r="Q161" s="15"/>
      <c r="R161" s="15"/>
      <c r="S161" s="15"/>
      <c r="T161" s="15"/>
      <c r="U161" s="15"/>
    </row>
    <row r="162" spans="1:21" ht="30" customHeight="1" x14ac:dyDescent="0.25">
      <c r="A162" s="15"/>
      <c r="B162" s="15"/>
      <c r="C162" s="15"/>
      <c r="D162" s="15"/>
      <c r="E162" s="353"/>
      <c r="F162" s="15"/>
      <c r="G162" s="15"/>
      <c r="H162" s="15"/>
      <c r="I162" s="15"/>
      <c r="J162" s="15"/>
      <c r="K162" s="15"/>
      <c r="L162" s="15"/>
      <c r="M162" s="15"/>
      <c r="N162" s="15"/>
      <c r="O162" s="15"/>
      <c r="P162" s="15"/>
      <c r="Q162" s="15"/>
      <c r="R162" s="15"/>
      <c r="S162" s="15"/>
      <c r="T162" s="15"/>
      <c r="U162" s="15"/>
    </row>
    <row r="163" spans="1:21" ht="30" customHeight="1" x14ac:dyDescent="0.25">
      <c r="A163" s="15"/>
      <c r="B163" s="15"/>
      <c r="C163" s="15"/>
      <c r="D163" s="15"/>
      <c r="E163" s="353"/>
      <c r="F163" s="15"/>
      <c r="G163" s="15"/>
      <c r="H163" s="15"/>
      <c r="I163" s="15"/>
      <c r="J163" s="15"/>
      <c r="K163" s="15"/>
      <c r="L163" s="15"/>
      <c r="M163" s="15"/>
      <c r="N163" s="15"/>
      <c r="O163" s="15"/>
      <c r="P163" s="15"/>
      <c r="Q163" s="15"/>
      <c r="R163" s="15"/>
      <c r="S163" s="15"/>
      <c r="T163" s="15"/>
      <c r="U163" s="15"/>
    </row>
    <row r="164" spans="1:21" ht="30" customHeight="1" x14ac:dyDescent="0.25">
      <c r="A164" s="15"/>
      <c r="B164" s="15"/>
      <c r="C164" s="15"/>
      <c r="D164" s="15"/>
      <c r="E164" s="353"/>
      <c r="F164" s="15"/>
      <c r="G164" s="15"/>
      <c r="H164" s="15"/>
      <c r="I164" s="15"/>
      <c r="J164" s="15"/>
      <c r="K164" s="15"/>
      <c r="L164" s="15"/>
      <c r="M164" s="15"/>
      <c r="N164" s="15"/>
      <c r="O164" s="15"/>
      <c r="P164" s="15"/>
      <c r="Q164" s="15"/>
      <c r="R164" s="15"/>
      <c r="S164" s="15"/>
      <c r="T164" s="15"/>
      <c r="U164" s="15"/>
    </row>
    <row r="165" spans="1:21" ht="30" customHeight="1" x14ac:dyDescent="0.25">
      <c r="A165" s="15"/>
      <c r="B165" s="15"/>
      <c r="C165" s="15"/>
      <c r="D165" s="15"/>
      <c r="E165" s="353"/>
      <c r="F165" s="15"/>
      <c r="G165" s="15"/>
      <c r="H165" s="15"/>
      <c r="I165" s="15"/>
      <c r="J165" s="15"/>
      <c r="K165" s="15"/>
      <c r="L165" s="15"/>
      <c r="M165" s="15"/>
      <c r="N165" s="15"/>
      <c r="O165" s="15"/>
      <c r="P165" s="15"/>
      <c r="Q165" s="15"/>
      <c r="R165" s="15"/>
      <c r="S165" s="15"/>
      <c r="T165" s="15"/>
      <c r="U165" s="15"/>
    </row>
    <row r="166" spans="1:21" ht="30" customHeight="1" x14ac:dyDescent="0.25">
      <c r="A166" s="15"/>
      <c r="B166" s="15"/>
      <c r="C166" s="15"/>
      <c r="D166" s="15"/>
      <c r="E166" s="353"/>
      <c r="F166" s="15"/>
      <c r="G166" s="15"/>
      <c r="H166" s="15"/>
      <c r="I166" s="15"/>
      <c r="J166" s="15"/>
      <c r="K166" s="15"/>
      <c r="L166" s="15"/>
      <c r="M166" s="15"/>
      <c r="N166" s="15"/>
      <c r="O166" s="15"/>
      <c r="P166" s="15"/>
      <c r="Q166" s="15"/>
      <c r="R166" s="15"/>
      <c r="S166" s="15"/>
      <c r="T166" s="15"/>
      <c r="U166" s="15"/>
    </row>
    <row r="167" spans="1:21" ht="30" customHeight="1" x14ac:dyDescent="0.25">
      <c r="A167" s="15"/>
      <c r="B167" s="15"/>
      <c r="C167" s="15"/>
      <c r="D167" s="15"/>
      <c r="E167" s="353"/>
      <c r="F167" s="15"/>
      <c r="G167" s="15"/>
      <c r="H167" s="15"/>
      <c r="I167" s="15"/>
      <c r="J167" s="15"/>
      <c r="K167" s="15"/>
      <c r="L167" s="15"/>
      <c r="M167" s="15"/>
      <c r="N167" s="15"/>
      <c r="O167" s="15"/>
      <c r="P167" s="15"/>
      <c r="Q167" s="15"/>
      <c r="R167" s="15"/>
      <c r="S167" s="15"/>
      <c r="T167" s="15"/>
      <c r="U167" s="15"/>
    </row>
    <row r="168" spans="1:21" ht="30" customHeight="1" x14ac:dyDescent="0.25">
      <c r="A168" s="15"/>
      <c r="B168" s="15"/>
      <c r="C168" s="15"/>
      <c r="D168" s="15"/>
      <c r="E168" s="353"/>
      <c r="F168" s="15"/>
      <c r="G168" s="15"/>
      <c r="H168" s="15"/>
      <c r="I168" s="15"/>
      <c r="J168" s="15"/>
      <c r="K168" s="15"/>
      <c r="L168" s="15"/>
      <c r="M168" s="15"/>
      <c r="N168" s="15"/>
      <c r="O168" s="15"/>
      <c r="P168" s="15"/>
      <c r="Q168" s="15"/>
      <c r="R168" s="15"/>
      <c r="S168" s="15"/>
      <c r="T168" s="15"/>
      <c r="U168" s="15"/>
    </row>
    <row r="169" spans="1:21" ht="30" customHeight="1" x14ac:dyDescent="0.25">
      <c r="A169" s="15"/>
      <c r="B169" s="15"/>
      <c r="C169" s="15"/>
      <c r="D169" s="15"/>
      <c r="E169" s="353"/>
      <c r="F169" s="15"/>
      <c r="G169" s="15"/>
      <c r="H169" s="15"/>
      <c r="I169" s="15"/>
      <c r="J169" s="15"/>
      <c r="K169" s="15"/>
      <c r="L169" s="15"/>
      <c r="M169" s="15"/>
      <c r="N169" s="15"/>
      <c r="O169" s="15"/>
      <c r="P169" s="15"/>
      <c r="Q169" s="15"/>
      <c r="R169" s="15"/>
      <c r="S169" s="15"/>
      <c r="T169" s="15"/>
      <c r="U169" s="15"/>
    </row>
    <row r="170" spans="1:21" ht="30" customHeight="1" x14ac:dyDescent="0.25">
      <c r="A170" s="15"/>
      <c r="B170" s="15"/>
      <c r="C170" s="15"/>
      <c r="D170" s="15"/>
      <c r="E170" s="353"/>
      <c r="F170" s="15"/>
      <c r="G170" s="15"/>
      <c r="H170" s="15"/>
      <c r="I170" s="15"/>
      <c r="J170" s="15"/>
      <c r="K170" s="15"/>
      <c r="L170" s="15"/>
      <c r="M170" s="15"/>
      <c r="N170" s="15"/>
      <c r="O170" s="15"/>
      <c r="P170" s="15"/>
      <c r="Q170" s="15"/>
      <c r="R170" s="15"/>
      <c r="S170" s="15"/>
      <c r="T170" s="15"/>
      <c r="U170" s="15"/>
    </row>
    <row r="171" spans="1:21" ht="30" customHeight="1" x14ac:dyDescent="0.25">
      <c r="A171" s="15"/>
      <c r="B171" s="15"/>
      <c r="C171" s="15"/>
      <c r="D171" s="15"/>
      <c r="E171" s="353"/>
      <c r="F171" s="15"/>
      <c r="G171" s="15"/>
      <c r="H171" s="15"/>
      <c r="I171" s="15"/>
      <c r="J171" s="15"/>
      <c r="K171" s="15"/>
      <c r="L171" s="15"/>
      <c r="M171" s="15"/>
      <c r="N171" s="15"/>
      <c r="O171" s="15"/>
      <c r="P171" s="15"/>
      <c r="Q171" s="15"/>
      <c r="R171" s="15"/>
      <c r="S171" s="15"/>
      <c r="T171" s="15"/>
      <c r="U171" s="15"/>
    </row>
    <row r="172" spans="1:21" ht="30" customHeight="1" x14ac:dyDescent="0.25">
      <c r="A172" s="15"/>
      <c r="B172" s="15"/>
      <c r="C172" s="15"/>
      <c r="D172" s="15"/>
      <c r="E172" s="353"/>
      <c r="F172" s="15"/>
      <c r="G172" s="15"/>
      <c r="H172" s="15"/>
      <c r="I172" s="15"/>
      <c r="J172" s="15"/>
      <c r="K172" s="15"/>
      <c r="L172" s="15"/>
      <c r="M172" s="15"/>
      <c r="N172" s="15"/>
      <c r="O172" s="15"/>
      <c r="P172" s="15"/>
      <c r="Q172" s="15"/>
      <c r="R172" s="15"/>
      <c r="S172" s="15"/>
      <c r="T172" s="15"/>
      <c r="U172" s="15"/>
    </row>
    <row r="173" spans="1:21" ht="30" customHeight="1" x14ac:dyDescent="0.25">
      <c r="A173" s="15"/>
      <c r="B173" s="15"/>
      <c r="C173" s="15"/>
      <c r="D173" s="15"/>
      <c r="E173" s="353"/>
      <c r="F173" s="15"/>
      <c r="G173" s="15"/>
      <c r="H173" s="15"/>
      <c r="I173" s="15"/>
      <c r="J173" s="15"/>
      <c r="K173" s="15"/>
      <c r="L173" s="15"/>
      <c r="M173" s="15"/>
      <c r="N173" s="15"/>
      <c r="O173" s="15"/>
      <c r="P173" s="15"/>
      <c r="Q173" s="15"/>
      <c r="R173" s="15"/>
      <c r="S173" s="15"/>
      <c r="T173" s="15"/>
      <c r="U173" s="15"/>
    </row>
    <row r="174" spans="1:21" ht="30" customHeight="1" x14ac:dyDescent="0.25">
      <c r="A174" s="15"/>
      <c r="B174" s="15"/>
      <c r="C174" s="15"/>
      <c r="D174" s="15"/>
      <c r="E174" s="353"/>
      <c r="F174" s="15"/>
      <c r="G174" s="15"/>
      <c r="H174" s="15"/>
      <c r="I174" s="15"/>
      <c r="J174" s="15"/>
      <c r="K174" s="15"/>
      <c r="L174" s="15"/>
      <c r="M174" s="15"/>
      <c r="N174" s="15"/>
      <c r="O174" s="15"/>
      <c r="P174" s="15"/>
      <c r="Q174" s="15"/>
      <c r="R174" s="15"/>
      <c r="S174" s="15"/>
      <c r="T174" s="15"/>
      <c r="U174" s="15"/>
    </row>
    <row r="175" spans="1:21" ht="30" customHeight="1" x14ac:dyDescent="0.25">
      <c r="A175" s="15"/>
      <c r="B175" s="15"/>
      <c r="C175" s="15"/>
      <c r="D175" s="15"/>
      <c r="E175" s="353"/>
      <c r="F175" s="15"/>
      <c r="G175" s="15"/>
      <c r="H175" s="15"/>
      <c r="I175" s="15"/>
      <c r="J175" s="15"/>
      <c r="K175" s="15"/>
      <c r="L175" s="15"/>
      <c r="M175" s="15"/>
      <c r="N175" s="15"/>
      <c r="O175" s="15"/>
      <c r="P175" s="15"/>
      <c r="Q175" s="15"/>
      <c r="R175" s="15"/>
      <c r="S175" s="15"/>
      <c r="T175" s="15"/>
      <c r="U175" s="15"/>
    </row>
    <row r="176" spans="1:21" ht="30" customHeight="1" x14ac:dyDescent="0.25">
      <c r="A176" s="15"/>
      <c r="B176" s="15"/>
      <c r="C176" s="15"/>
      <c r="D176" s="15"/>
      <c r="E176" s="353"/>
      <c r="F176" s="15"/>
      <c r="G176" s="15"/>
      <c r="H176" s="15"/>
      <c r="I176" s="15"/>
      <c r="J176" s="15"/>
      <c r="K176" s="15"/>
      <c r="L176" s="15"/>
      <c r="M176" s="15"/>
      <c r="N176" s="15"/>
      <c r="O176" s="15"/>
      <c r="P176" s="15"/>
      <c r="Q176" s="15"/>
      <c r="R176" s="15"/>
      <c r="S176" s="15"/>
      <c r="T176" s="15"/>
      <c r="U176" s="15"/>
    </row>
    <row r="177" spans="1:21" ht="30" customHeight="1" x14ac:dyDescent="0.25">
      <c r="A177" s="15"/>
      <c r="B177" s="15"/>
      <c r="C177" s="15"/>
      <c r="D177" s="15"/>
      <c r="E177" s="353"/>
      <c r="F177" s="15"/>
      <c r="G177" s="15"/>
      <c r="H177" s="15"/>
      <c r="I177" s="15"/>
      <c r="J177" s="15"/>
      <c r="K177" s="15"/>
      <c r="L177" s="15"/>
      <c r="M177" s="15"/>
      <c r="N177" s="15"/>
      <c r="O177" s="15"/>
      <c r="P177" s="15"/>
      <c r="Q177" s="15"/>
      <c r="R177" s="15"/>
      <c r="S177" s="15"/>
      <c r="T177" s="15"/>
      <c r="U177" s="15"/>
    </row>
    <row r="178" spans="1:21" ht="30" customHeight="1" x14ac:dyDescent="0.25">
      <c r="A178" s="15"/>
      <c r="B178" s="15"/>
      <c r="C178" s="15"/>
      <c r="D178" s="15"/>
      <c r="E178" s="353"/>
      <c r="F178" s="15"/>
      <c r="G178" s="15"/>
      <c r="H178" s="15"/>
      <c r="I178" s="15"/>
      <c r="J178" s="15"/>
      <c r="K178" s="15"/>
      <c r="L178" s="15"/>
      <c r="M178" s="15"/>
      <c r="N178" s="15"/>
      <c r="O178" s="15"/>
      <c r="P178" s="15"/>
      <c r="Q178" s="15"/>
      <c r="R178" s="15"/>
      <c r="S178" s="15"/>
      <c r="T178" s="15"/>
      <c r="U178" s="15"/>
    </row>
    <row r="179" spans="1:21" ht="30" customHeight="1" x14ac:dyDescent="0.25">
      <c r="A179" s="15"/>
      <c r="B179" s="15"/>
      <c r="C179" s="15"/>
      <c r="D179" s="15"/>
      <c r="E179" s="353"/>
      <c r="F179" s="15"/>
      <c r="G179" s="15"/>
      <c r="H179" s="15"/>
      <c r="I179" s="15"/>
      <c r="J179" s="15"/>
      <c r="K179" s="15"/>
      <c r="L179" s="15"/>
      <c r="M179" s="15"/>
      <c r="N179" s="15"/>
      <c r="O179" s="15"/>
      <c r="P179" s="15"/>
      <c r="Q179" s="15"/>
      <c r="R179" s="15"/>
      <c r="S179" s="15"/>
      <c r="T179" s="15"/>
      <c r="U179" s="15"/>
    </row>
    <row r="180" spans="1:21" ht="30" customHeight="1" x14ac:dyDescent="0.25">
      <c r="A180" s="15"/>
      <c r="B180" s="15"/>
      <c r="C180" s="15"/>
      <c r="D180" s="15"/>
      <c r="E180" s="353"/>
      <c r="F180" s="15"/>
      <c r="G180" s="15"/>
      <c r="H180" s="15"/>
      <c r="I180" s="15"/>
      <c r="J180" s="15"/>
      <c r="K180" s="15"/>
      <c r="L180" s="15"/>
      <c r="M180" s="15"/>
      <c r="N180" s="15"/>
      <c r="O180" s="15"/>
      <c r="P180" s="15"/>
      <c r="Q180" s="15"/>
      <c r="R180" s="15"/>
      <c r="S180" s="15"/>
      <c r="T180" s="15"/>
      <c r="U180" s="15"/>
    </row>
    <row r="181" spans="1:21" ht="30" customHeight="1" x14ac:dyDescent="0.25">
      <c r="A181" s="15"/>
      <c r="B181" s="15"/>
      <c r="C181" s="15"/>
      <c r="D181" s="15"/>
      <c r="E181" s="353"/>
      <c r="F181" s="15"/>
      <c r="G181" s="15"/>
      <c r="H181" s="15"/>
      <c r="I181" s="15"/>
      <c r="J181" s="15"/>
      <c r="K181" s="15"/>
      <c r="L181" s="15"/>
      <c r="M181" s="15"/>
      <c r="N181" s="15"/>
      <c r="O181" s="15"/>
      <c r="P181" s="15"/>
      <c r="Q181" s="15"/>
      <c r="R181" s="15"/>
      <c r="S181" s="15"/>
      <c r="T181" s="15"/>
      <c r="U181" s="15"/>
    </row>
    <row r="182" spans="1:21" ht="30" customHeight="1" x14ac:dyDescent="0.25">
      <c r="A182" s="15"/>
      <c r="B182" s="15"/>
      <c r="C182" s="15"/>
      <c r="D182" s="15"/>
      <c r="E182" s="353"/>
      <c r="F182" s="15"/>
      <c r="G182" s="15"/>
      <c r="H182" s="15"/>
      <c r="I182" s="15"/>
      <c r="J182" s="15"/>
      <c r="K182" s="15"/>
      <c r="L182" s="15"/>
      <c r="M182" s="15"/>
      <c r="N182" s="15"/>
      <c r="O182" s="15"/>
      <c r="P182" s="15"/>
      <c r="Q182" s="15"/>
      <c r="R182" s="15"/>
      <c r="S182" s="15"/>
      <c r="T182" s="15"/>
      <c r="U182" s="15"/>
    </row>
    <row r="183" spans="1:21" ht="30" customHeight="1" x14ac:dyDescent="0.25">
      <c r="A183" s="15"/>
      <c r="B183" s="15"/>
      <c r="C183" s="15"/>
      <c r="D183" s="15"/>
      <c r="E183" s="353"/>
      <c r="F183" s="15"/>
      <c r="G183" s="15"/>
      <c r="H183" s="15"/>
      <c r="I183" s="15"/>
      <c r="J183" s="15"/>
      <c r="K183" s="15"/>
      <c r="L183" s="15"/>
      <c r="M183" s="15"/>
      <c r="N183" s="15"/>
      <c r="O183" s="15"/>
      <c r="P183" s="15"/>
      <c r="Q183" s="15"/>
      <c r="R183" s="15"/>
      <c r="S183" s="15"/>
      <c r="T183" s="15"/>
      <c r="U183" s="15"/>
    </row>
    <row r="184" spans="1:21" ht="30" customHeight="1" x14ac:dyDescent="0.25">
      <c r="A184" s="15"/>
      <c r="B184" s="15"/>
      <c r="C184" s="15"/>
      <c r="D184" s="15"/>
      <c r="E184" s="353"/>
      <c r="F184" s="15"/>
      <c r="G184" s="15"/>
      <c r="H184" s="15"/>
      <c r="I184" s="15"/>
      <c r="J184" s="15"/>
      <c r="K184" s="15"/>
      <c r="L184" s="15"/>
      <c r="M184" s="15"/>
      <c r="N184" s="15"/>
      <c r="O184" s="15"/>
      <c r="P184" s="15"/>
      <c r="Q184" s="15"/>
      <c r="R184" s="15"/>
      <c r="S184" s="15"/>
      <c r="T184" s="15"/>
      <c r="U184" s="15"/>
    </row>
    <row r="185" spans="1:21" ht="30" customHeight="1" x14ac:dyDescent="0.25">
      <c r="A185" s="15"/>
      <c r="B185" s="15"/>
      <c r="C185" s="15"/>
      <c r="D185" s="15"/>
      <c r="E185" s="353"/>
      <c r="F185" s="15"/>
      <c r="G185" s="15"/>
      <c r="H185" s="15"/>
      <c r="I185" s="15"/>
      <c r="J185" s="15"/>
      <c r="K185" s="15"/>
      <c r="L185" s="15"/>
      <c r="M185" s="15"/>
      <c r="N185" s="15"/>
      <c r="O185" s="15"/>
      <c r="P185" s="15"/>
      <c r="Q185" s="15"/>
      <c r="R185" s="15"/>
      <c r="S185" s="15"/>
      <c r="T185" s="15"/>
      <c r="U185" s="15"/>
    </row>
    <row r="186" spans="1:21" ht="30" customHeight="1" x14ac:dyDescent="0.25">
      <c r="A186" s="15"/>
      <c r="B186" s="15"/>
      <c r="C186" s="15"/>
      <c r="D186" s="15"/>
      <c r="E186" s="353"/>
      <c r="F186" s="15"/>
      <c r="G186" s="15"/>
      <c r="H186" s="15"/>
      <c r="I186" s="15"/>
      <c r="J186" s="15"/>
      <c r="K186" s="15"/>
      <c r="L186" s="15"/>
      <c r="M186" s="15"/>
      <c r="N186" s="15"/>
      <c r="O186" s="15"/>
      <c r="P186" s="15"/>
      <c r="Q186" s="15"/>
      <c r="R186" s="15"/>
      <c r="S186" s="15"/>
      <c r="T186" s="15"/>
      <c r="U186" s="15"/>
    </row>
    <row r="187" spans="1:21" ht="30" customHeight="1" x14ac:dyDescent="0.25">
      <c r="A187" s="15"/>
      <c r="B187" s="15"/>
      <c r="C187" s="15"/>
      <c r="D187" s="15"/>
      <c r="E187" s="353"/>
      <c r="F187" s="15"/>
      <c r="G187" s="15"/>
      <c r="H187" s="15"/>
      <c r="I187" s="15"/>
      <c r="J187" s="15"/>
      <c r="K187" s="15"/>
      <c r="L187" s="15"/>
      <c r="M187" s="15"/>
      <c r="N187" s="15"/>
      <c r="O187" s="15"/>
      <c r="P187" s="15"/>
      <c r="Q187" s="15"/>
      <c r="R187" s="15"/>
      <c r="S187" s="15"/>
      <c r="T187" s="15"/>
      <c r="U187" s="15"/>
    </row>
    <row r="188" spans="1:21" ht="30" customHeight="1" x14ac:dyDescent="0.25">
      <c r="A188" s="15"/>
      <c r="B188" s="15"/>
      <c r="C188" s="15"/>
      <c r="D188" s="15"/>
      <c r="E188" s="353"/>
      <c r="F188" s="15"/>
      <c r="G188" s="15"/>
      <c r="H188" s="15"/>
      <c r="I188" s="15"/>
      <c r="J188" s="15"/>
      <c r="K188" s="15"/>
      <c r="L188" s="15"/>
      <c r="M188" s="15"/>
      <c r="N188" s="15"/>
      <c r="O188" s="15"/>
      <c r="P188" s="15"/>
      <c r="Q188" s="15"/>
      <c r="R188" s="15"/>
      <c r="S188" s="15"/>
      <c r="T188" s="15"/>
      <c r="U188" s="15"/>
    </row>
    <row r="189" spans="1:21" ht="30" customHeight="1" x14ac:dyDescent="0.25">
      <c r="A189" s="15"/>
      <c r="B189" s="15"/>
      <c r="C189" s="15"/>
      <c r="D189" s="15"/>
      <c r="E189" s="353"/>
      <c r="F189" s="15"/>
      <c r="G189" s="15"/>
      <c r="H189" s="15"/>
      <c r="I189" s="15"/>
      <c r="J189" s="15"/>
      <c r="K189" s="15"/>
      <c r="L189" s="15"/>
      <c r="M189" s="15"/>
      <c r="N189" s="15"/>
      <c r="O189" s="15"/>
      <c r="P189" s="15"/>
      <c r="Q189" s="15"/>
      <c r="R189" s="15"/>
      <c r="S189" s="15"/>
      <c r="T189" s="15"/>
      <c r="U189" s="15"/>
    </row>
    <row r="190" spans="1:21" ht="30" customHeight="1" x14ac:dyDescent="0.25">
      <c r="A190" s="15"/>
      <c r="B190" s="15"/>
      <c r="C190" s="15"/>
      <c r="D190" s="15"/>
      <c r="E190" s="353"/>
      <c r="F190" s="15"/>
      <c r="G190" s="15"/>
      <c r="H190" s="15"/>
      <c r="I190" s="15"/>
      <c r="J190" s="15"/>
      <c r="K190" s="15"/>
      <c r="L190" s="15"/>
      <c r="M190" s="15"/>
      <c r="N190" s="15"/>
      <c r="O190" s="15"/>
      <c r="P190" s="15"/>
      <c r="Q190" s="15"/>
      <c r="R190" s="15"/>
      <c r="S190" s="15"/>
      <c r="T190" s="15"/>
      <c r="U190" s="15"/>
    </row>
    <row r="191" spans="1:21" ht="30" customHeight="1" x14ac:dyDescent="0.25">
      <c r="A191" s="15"/>
      <c r="B191" s="15"/>
      <c r="C191" s="15"/>
      <c r="D191" s="15"/>
      <c r="E191" s="353"/>
      <c r="F191" s="15"/>
      <c r="G191" s="15"/>
      <c r="H191" s="15"/>
      <c r="I191" s="15"/>
      <c r="J191" s="15"/>
      <c r="K191" s="15"/>
      <c r="L191" s="15"/>
      <c r="M191" s="15"/>
      <c r="N191" s="15"/>
      <c r="O191" s="15"/>
      <c r="P191" s="15"/>
      <c r="Q191" s="15"/>
      <c r="R191" s="15"/>
      <c r="S191" s="15"/>
      <c r="T191" s="15"/>
      <c r="U191" s="15"/>
    </row>
    <row r="192" spans="1:21" ht="30" customHeight="1" x14ac:dyDescent="0.25">
      <c r="A192" s="15"/>
      <c r="B192" s="15"/>
      <c r="C192" s="15"/>
      <c r="D192" s="15"/>
      <c r="E192" s="353"/>
      <c r="F192" s="15"/>
      <c r="G192" s="15"/>
      <c r="H192" s="15"/>
      <c r="I192" s="15"/>
      <c r="J192" s="15"/>
      <c r="K192" s="15"/>
      <c r="L192" s="15"/>
      <c r="M192" s="15"/>
      <c r="N192" s="15"/>
      <c r="O192" s="15"/>
      <c r="P192" s="15"/>
      <c r="Q192" s="15"/>
      <c r="R192" s="15"/>
      <c r="S192" s="15"/>
      <c r="T192" s="15"/>
      <c r="U192" s="15"/>
    </row>
    <row r="193" spans="1:21" ht="30" customHeight="1" x14ac:dyDescent="0.25">
      <c r="A193" s="15"/>
      <c r="B193" s="15"/>
      <c r="C193" s="15"/>
      <c r="D193" s="15"/>
      <c r="E193" s="353"/>
      <c r="F193" s="15"/>
      <c r="G193" s="15"/>
      <c r="H193" s="15"/>
      <c r="I193" s="15"/>
      <c r="J193" s="15"/>
      <c r="K193" s="15"/>
      <c r="L193" s="15"/>
      <c r="M193" s="15"/>
      <c r="N193" s="15"/>
      <c r="O193" s="15"/>
      <c r="P193" s="15"/>
      <c r="Q193" s="15"/>
      <c r="R193" s="15"/>
      <c r="S193" s="15"/>
      <c r="T193" s="15"/>
      <c r="U193" s="15"/>
    </row>
    <row r="194" spans="1:21" ht="30" customHeight="1" x14ac:dyDescent="0.25">
      <c r="A194" s="15"/>
      <c r="B194" s="15"/>
      <c r="C194" s="15"/>
      <c r="D194" s="15"/>
      <c r="E194" s="353"/>
      <c r="F194" s="15"/>
      <c r="G194" s="15"/>
      <c r="H194" s="15"/>
      <c r="I194" s="15"/>
      <c r="J194" s="15"/>
      <c r="K194" s="15"/>
      <c r="L194" s="15"/>
      <c r="M194" s="15"/>
      <c r="N194" s="15"/>
      <c r="O194" s="15"/>
      <c r="P194" s="15"/>
      <c r="Q194" s="15"/>
      <c r="R194" s="15"/>
      <c r="S194" s="15"/>
      <c r="T194" s="15"/>
      <c r="U194" s="15"/>
    </row>
    <row r="195" spans="1:21" ht="30" customHeight="1" x14ac:dyDescent="0.25">
      <c r="A195" s="15"/>
      <c r="B195" s="15"/>
      <c r="C195" s="15"/>
      <c r="D195" s="15"/>
      <c r="E195" s="353"/>
      <c r="F195" s="15"/>
      <c r="G195" s="15"/>
      <c r="H195" s="15"/>
      <c r="I195" s="15"/>
      <c r="J195" s="15"/>
      <c r="K195" s="15"/>
      <c r="L195" s="15"/>
      <c r="M195" s="15"/>
      <c r="N195" s="15"/>
      <c r="O195" s="15"/>
      <c r="P195" s="15"/>
      <c r="Q195" s="15"/>
      <c r="R195" s="15"/>
      <c r="S195" s="15"/>
      <c r="T195" s="15"/>
      <c r="U195" s="15"/>
    </row>
    <row r="196" spans="1:21" ht="30" customHeight="1" x14ac:dyDescent="0.25">
      <c r="A196" s="15"/>
      <c r="B196" s="15"/>
      <c r="C196" s="15"/>
      <c r="D196" s="15"/>
      <c r="E196" s="353"/>
      <c r="F196" s="15"/>
      <c r="G196" s="15"/>
      <c r="H196" s="15"/>
      <c r="I196" s="15"/>
      <c r="J196" s="15"/>
      <c r="K196" s="15"/>
      <c r="L196" s="15"/>
      <c r="M196" s="15"/>
      <c r="N196" s="15"/>
      <c r="O196" s="15"/>
      <c r="P196" s="15"/>
      <c r="Q196" s="15"/>
      <c r="R196" s="15"/>
      <c r="S196" s="15"/>
      <c r="T196" s="15"/>
      <c r="U196" s="15"/>
    </row>
    <row r="197" spans="1:21" ht="30" customHeight="1" x14ac:dyDescent="0.25">
      <c r="A197" s="15"/>
      <c r="B197" s="15"/>
      <c r="C197" s="15"/>
      <c r="D197" s="15"/>
      <c r="E197" s="353"/>
      <c r="F197" s="15"/>
      <c r="G197" s="15"/>
      <c r="H197" s="15"/>
      <c r="I197" s="15"/>
      <c r="J197" s="15"/>
      <c r="K197" s="15"/>
      <c r="L197" s="15"/>
      <c r="M197" s="15"/>
      <c r="N197" s="15"/>
      <c r="O197" s="15"/>
      <c r="P197" s="15"/>
      <c r="Q197" s="15"/>
      <c r="R197" s="15"/>
      <c r="S197" s="15"/>
      <c r="T197" s="15"/>
      <c r="U197" s="15"/>
    </row>
    <row r="198" spans="1:21" ht="30" customHeight="1" x14ac:dyDescent="0.25">
      <c r="A198" s="15"/>
      <c r="B198" s="15"/>
      <c r="C198" s="15"/>
      <c r="D198" s="15"/>
      <c r="E198" s="353"/>
      <c r="F198" s="15"/>
      <c r="G198" s="15"/>
      <c r="H198" s="15"/>
      <c r="I198" s="15"/>
      <c r="J198" s="15"/>
      <c r="K198" s="15"/>
      <c r="L198" s="15"/>
      <c r="M198" s="15"/>
      <c r="N198" s="15"/>
      <c r="O198" s="15"/>
      <c r="P198" s="15"/>
      <c r="Q198" s="15"/>
      <c r="R198" s="15"/>
      <c r="S198" s="15"/>
      <c r="T198" s="15"/>
      <c r="U198" s="15"/>
    </row>
    <row r="199" spans="1:21" ht="30" customHeight="1" x14ac:dyDescent="0.25">
      <c r="A199" s="15"/>
      <c r="B199" s="15"/>
      <c r="C199" s="15"/>
      <c r="D199" s="15"/>
      <c r="E199" s="353"/>
      <c r="F199" s="15"/>
      <c r="G199" s="15"/>
      <c r="H199" s="15"/>
      <c r="I199" s="15"/>
      <c r="J199" s="15"/>
      <c r="K199" s="15"/>
      <c r="L199" s="15"/>
      <c r="M199" s="15"/>
      <c r="N199" s="15"/>
      <c r="O199" s="15"/>
      <c r="P199" s="15"/>
      <c r="Q199" s="15"/>
      <c r="R199" s="15"/>
      <c r="S199" s="15"/>
      <c r="T199" s="15"/>
      <c r="U199" s="15"/>
    </row>
    <row r="200" spans="1:21" ht="30" customHeight="1" x14ac:dyDescent="0.25">
      <c r="A200" s="15"/>
      <c r="B200" s="15"/>
      <c r="C200" s="15"/>
      <c r="D200" s="15"/>
      <c r="E200" s="353"/>
      <c r="F200" s="15"/>
      <c r="G200" s="15"/>
      <c r="H200" s="15"/>
      <c r="I200" s="15"/>
      <c r="J200" s="15"/>
      <c r="K200" s="15"/>
      <c r="L200" s="15"/>
      <c r="M200" s="15"/>
      <c r="N200" s="15"/>
      <c r="O200" s="15"/>
      <c r="P200" s="15"/>
      <c r="Q200" s="15"/>
      <c r="R200" s="15"/>
      <c r="S200" s="15"/>
      <c r="T200" s="15"/>
      <c r="U200" s="15"/>
    </row>
    <row r="201" spans="1:21" ht="30" customHeight="1" x14ac:dyDescent="0.25">
      <c r="A201" s="15"/>
      <c r="B201" s="15"/>
      <c r="C201" s="15"/>
      <c r="D201" s="15"/>
      <c r="E201" s="353"/>
      <c r="F201" s="15"/>
      <c r="G201" s="15"/>
      <c r="H201" s="15"/>
      <c r="I201" s="15"/>
      <c r="J201" s="15"/>
      <c r="K201" s="15"/>
      <c r="L201" s="15"/>
      <c r="M201" s="15"/>
      <c r="N201" s="15"/>
      <c r="O201" s="15"/>
      <c r="P201" s="15"/>
      <c r="Q201" s="15"/>
      <c r="R201" s="15"/>
      <c r="S201" s="15"/>
      <c r="T201" s="15"/>
      <c r="U201" s="15"/>
    </row>
    <row r="202" spans="1:21" ht="30" customHeight="1" x14ac:dyDescent="0.25">
      <c r="A202" s="15"/>
      <c r="B202" s="15"/>
      <c r="C202" s="15"/>
      <c r="D202" s="15"/>
      <c r="E202" s="353"/>
      <c r="F202" s="15"/>
      <c r="G202" s="15"/>
      <c r="H202" s="15"/>
      <c r="I202" s="15"/>
      <c r="J202" s="15"/>
      <c r="K202" s="15"/>
      <c r="L202" s="15"/>
      <c r="M202" s="15"/>
      <c r="N202" s="15"/>
      <c r="O202" s="15"/>
      <c r="P202" s="15"/>
      <c r="Q202" s="15"/>
      <c r="R202" s="15"/>
      <c r="S202" s="15"/>
      <c r="T202" s="15"/>
      <c r="U202" s="15"/>
    </row>
    <row r="203" spans="1:21" ht="30" customHeight="1" x14ac:dyDescent="0.25">
      <c r="A203" s="15"/>
      <c r="B203" s="15"/>
      <c r="C203" s="15"/>
      <c r="D203" s="15"/>
      <c r="E203" s="353"/>
      <c r="F203" s="15"/>
      <c r="G203" s="15"/>
      <c r="H203" s="15"/>
      <c r="I203" s="15"/>
      <c r="J203" s="15"/>
      <c r="K203" s="15"/>
      <c r="L203" s="15"/>
      <c r="M203" s="15"/>
      <c r="N203" s="15"/>
      <c r="O203" s="15"/>
      <c r="P203" s="15"/>
      <c r="Q203" s="15"/>
      <c r="R203" s="15"/>
      <c r="S203" s="15"/>
      <c r="T203" s="15"/>
      <c r="U203" s="15"/>
    </row>
    <row r="204" spans="1:21" ht="30" customHeight="1" x14ac:dyDescent="0.25">
      <c r="A204" s="15"/>
      <c r="B204" s="15"/>
      <c r="C204" s="15"/>
      <c r="D204" s="15"/>
      <c r="E204" s="353"/>
      <c r="F204" s="15"/>
      <c r="G204" s="15"/>
      <c r="H204" s="15"/>
      <c r="I204" s="15"/>
      <c r="J204" s="15"/>
      <c r="K204" s="15"/>
      <c r="L204" s="15"/>
      <c r="M204" s="15"/>
      <c r="N204" s="15"/>
      <c r="O204" s="15"/>
      <c r="P204" s="15"/>
      <c r="Q204" s="15"/>
      <c r="R204" s="15"/>
      <c r="S204" s="15"/>
      <c r="T204" s="15"/>
      <c r="U204" s="15"/>
    </row>
    <row r="205" spans="1:21" ht="30" customHeight="1" x14ac:dyDescent="0.25">
      <c r="A205" s="15"/>
      <c r="B205" s="15"/>
      <c r="C205" s="15"/>
      <c r="D205" s="15"/>
      <c r="E205" s="353"/>
      <c r="F205" s="15"/>
      <c r="G205" s="15"/>
      <c r="H205" s="15"/>
      <c r="I205" s="15"/>
      <c r="J205" s="15"/>
      <c r="K205" s="15"/>
      <c r="L205" s="15"/>
      <c r="M205" s="15"/>
      <c r="N205" s="15"/>
      <c r="O205" s="15"/>
      <c r="P205" s="15"/>
      <c r="Q205" s="15"/>
      <c r="R205" s="15"/>
      <c r="S205" s="15"/>
      <c r="T205" s="15"/>
      <c r="U205" s="15"/>
    </row>
    <row r="206" spans="1:21" ht="30" customHeight="1" x14ac:dyDescent="0.25">
      <c r="A206" s="15"/>
      <c r="B206" s="15"/>
      <c r="C206" s="15"/>
      <c r="D206" s="15"/>
      <c r="E206" s="353"/>
      <c r="F206" s="15"/>
      <c r="G206" s="15"/>
      <c r="H206" s="15"/>
      <c r="I206" s="15"/>
      <c r="J206" s="15"/>
      <c r="K206" s="15"/>
      <c r="L206" s="15"/>
      <c r="M206" s="15"/>
      <c r="N206" s="15"/>
      <c r="O206" s="15"/>
      <c r="P206" s="15"/>
      <c r="Q206" s="15"/>
      <c r="R206" s="15"/>
      <c r="S206" s="15"/>
      <c r="T206" s="15"/>
      <c r="U206" s="15"/>
    </row>
    <row r="207" spans="1:21" ht="30" customHeight="1" x14ac:dyDescent="0.25">
      <c r="A207" s="15"/>
      <c r="B207" s="15"/>
      <c r="C207" s="15"/>
      <c r="D207" s="15"/>
      <c r="E207" s="353"/>
      <c r="F207" s="15"/>
      <c r="G207" s="15"/>
      <c r="H207" s="15"/>
      <c r="I207" s="15"/>
      <c r="J207" s="15"/>
      <c r="K207" s="15"/>
      <c r="L207" s="15"/>
      <c r="M207" s="15"/>
      <c r="N207" s="15"/>
      <c r="O207" s="15"/>
      <c r="P207" s="15"/>
      <c r="Q207" s="15"/>
      <c r="R207" s="15"/>
      <c r="S207" s="15"/>
      <c r="T207" s="15"/>
      <c r="U207" s="15"/>
    </row>
    <row r="208" spans="1:21" ht="30" customHeight="1" x14ac:dyDescent="0.25">
      <c r="A208" s="15"/>
      <c r="B208" s="15"/>
      <c r="C208" s="15"/>
      <c r="D208" s="15"/>
      <c r="E208" s="353"/>
      <c r="F208" s="15"/>
      <c r="G208" s="15"/>
      <c r="H208" s="15"/>
      <c r="I208" s="15"/>
      <c r="J208" s="15"/>
      <c r="K208" s="15"/>
      <c r="L208" s="15"/>
      <c r="M208" s="15"/>
      <c r="N208" s="15"/>
      <c r="O208" s="15"/>
      <c r="P208" s="15"/>
      <c r="Q208" s="15"/>
      <c r="R208" s="15"/>
      <c r="S208" s="15"/>
      <c r="T208" s="15"/>
      <c r="U208" s="15"/>
    </row>
    <row r="209" spans="1:21" ht="30" customHeight="1" x14ac:dyDescent="0.25">
      <c r="A209" s="15"/>
      <c r="B209" s="15"/>
      <c r="C209" s="15"/>
      <c r="D209" s="15"/>
      <c r="E209" s="353"/>
      <c r="F209" s="15"/>
      <c r="G209" s="15"/>
      <c r="H209" s="15"/>
      <c r="I209" s="15"/>
      <c r="J209" s="15"/>
      <c r="K209" s="15"/>
      <c r="L209" s="15"/>
      <c r="M209" s="15"/>
      <c r="N209" s="15"/>
      <c r="O209" s="15"/>
      <c r="P209" s="15"/>
      <c r="Q209" s="15"/>
      <c r="R209" s="15"/>
      <c r="S209" s="15"/>
      <c r="T209" s="15"/>
      <c r="U209" s="15"/>
    </row>
    <row r="210" spans="1:21" ht="30" customHeight="1" x14ac:dyDescent="0.25">
      <c r="A210" s="15"/>
      <c r="B210" s="15"/>
      <c r="C210" s="15"/>
      <c r="D210" s="15"/>
      <c r="E210" s="353"/>
      <c r="F210" s="15"/>
      <c r="G210" s="15"/>
      <c r="H210" s="15"/>
      <c r="I210" s="15"/>
      <c r="J210" s="15"/>
      <c r="K210" s="15"/>
      <c r="L210" s="15"/>
      <c r="M210" s="15"/>
      <c r="N210" s="15"/>
      <c r="O210" s="15"/>
      <c r="P210" s="15"/>
      <c r="Q210" s="15"/>
      <c r="R210" s="15"/>
      <c r="S210" s="15"/>
      <c r="T210" s="15"/>
      <c r="U210" s="15"/>
    </row>
    <row r="211" spans="1:21" ht="30" customHeight="1" x14ac:dyDescent="0.25">
      <c r="A211" s="15"/>
      <c r="B211" s="15"/>
      <c r="C211" s="15"/>
      <c r="D211" s="15"/>
      <c r="E211" s="353"/>
      <c r="F211" s="15"/>
      <c r="G211" s="15"/>
      <c r="H211" s="15"/>
      <c r="I211" s="15"/>
      <c r="J211" s="15"/>
      <c r="K211" s="15"/>
      <c r="L211" s="15"/>
      <c r="M211" s="15"/>
      <c r="N211" s="15"/>
      <c r="O211" s="15"/>
      <c r="P211" s="15"/>
      <c r="Q211" s="15"/>
      <c r="R211" s="15"/>
      <c r="S211" s="15"/>
      <c r="T211" s="15"/>
      <c r="U211" s="15"/>
    </row>
    <row r="212" spans="1:21" ht="30" customHeight="1" x14ac:dyDescent="0.25">
      <c r="A212" s="15"/>
      <c r="B212" s="15"/>
      <c r="C212" s="15"/>
      <c r="D212" s="15"/>
      <c r="E212" s="353"/>
      <c r="F212" s="15"/>
      <c r="G212" s="15"/>
      <c r="H212" s="15"/>
      <c r="I212" s="15"/>
      <c r="J212" s="15"/>
      <c r="K212" s="15"/>
      <c r="L212" s="15"/>
      <c r="M212" s="15"/>
      <c r="N212" s="15"/>
      <c r="O212" s="15"/>
      <c r="P212" s="15"/>
      <c r="Q212" s="15"/>
      <c r="R212" s="15"/>
      <c r="S212" s="15"/>
      <c r="T212" s="15"/>
      <c r="U212" s="15"/>
    </row>
    <row r="213" spans="1:21" ht="30" customHeight="1" x14ac:dyDescent="0.25">
      <c r="A213" s="15"/>
      <c r="B213" s="15"/>
      <c r="C213" s="15"/>
      <c r="D213" s="15"/>
      <c r="E213" s="353"/>
      <c r="F213" s="15"/>
      <c r="G213" s="15"/>
      <c r="H213" s="15"/>
      <c r="I213" s="15"/>
      <c r="J213" s="15"/>
      <c r="K213" s="15"/>
      <c r="L213" s="15"/>
      <c r="M213" s="15"/>
      <c r="N213" s="15"/>
      <c r="O213" s="15"/>
      <c r="P213" s="15"/>
      <c r="Q213" s="15"/>
      <c r="R213" s="15"/>
      <c r="S213" s="15"/>
      <c r="T213" s="15"/>
      <c r="U213" s="15"/>
    </row>
    <row r="214" spans="1:21" ht="30" customHeight="1" x14ac:dyDescent="0.25">
      <c r="A214" s="15"/>
      <c r="B214" s="15"/>
      <c r="C214" s="15"/>
      <c r="D214" s="15"/>
      <c r="E214" s="353"/>
      <c r="F214" s="15"/>
      <c r="G214" s="15"/>
      <c r="H214" s="15"/>
      <c r="I214" s="15"/>
      <c r="J214" s="15"/>
      <c r="K214" s="15"/>
      <c r="L214" s="15"/>
      <c r="M214" s="15"/>
      <c r="N214" s="15"/>
      <c r="O214" s="15"/>
      <c r="P214" s="15"/>
      <c r="Q214" s="15"/>
      <c r="R214" s="15"/>
      <c r="S214" s="15"/>
      <c r="T214" s="15"/>
      <c r="U214" s="15"/>
    </row>
    <row r="215" spans="1:21" ht="30" customHeight="1" x14ac:dyDescent="0.25">
      <c r="A215" s="15"/>
      <c r="B215" s="15"/>
      <c r="C215" s="15"/>
      <c r="D215" s="15"/>
      <c r="E215" s="353"/>
      <c r="F215" s="15"/>
      <c r="G215" s="15"/>
      <c r="H215" s="15"/>
      <c r="I215" s="15"/>
      <c r="J215" s="15"/>
      <c r="K215" s="15"/>
      <c r="L215" s="15"/>
      <c r="M215" s="15"/>
      <c r="N215" s="15"/>
      <c r="O215" s="15"/>
      <c r="P215" s="15"/>
      <c r="Q215" s="15"/>
      <c r="R215" s="15"/>
      <c r="S215" s="15"/>
      <c r="T215" s="15"/>
      <c r="U215" s="15"/>
    </row>
    <row r="216" spans="1:21" ht="30" customHeight="1" x14ac:dyDescent="0.25">
      <c r="A216" s="15"/>
      <c r="B216" s="15"/>
      <c r="C216" s="15"/>
      <c r="D216" s="15"/>
      <c r="E216" s="353"/>
      <c r="F216" s="15"/>
      <c r="G216" s="15"/>
      <c r="H216" s="15"/>
      <c r="I216" s="15"/>
      <c r="J216" s="15"/>
      <c r="K216" s="15"/>
      <c r="L216" s="15"/>
      <c r="M216" s="15"/>
      <c r="N216" s="15"/>
      <c r="O216" s="15"/>
      <c r="P216" s="15"/>
      <c r="Q216" s="15"/>
      <c r="R216" s="15"/>
      <c r="S216" s="15"/>
      <c r="T216" s="15"/>
      <c r="U216" s="15"/>
    </row>
    <row r="217" spans="1:21" ht="30" customHeight="1" x14ac:dyDescent="0.25">
      <c r="A217" s="15"/>
      <c r="B217" s="15"/>
      <c r="C217" s="15"/>
      <c r="D217" s="15"/>
      <c r="E217" s="353"/>
      <c r="F217" s="15"/>
      <c r="G217" s="15"/>
      <c r="H217" s="15"/>
      <c r="I217" s="15"/>
      <c r="J217" s="15"/>
      <c r="K217" s="15"/>
      <c r="L217" s="15"/>
      <c r="M217" s="15"/>
      <c r="N217" s="15"/>
      <c r="O217" s="15"/>
      <c r="P217" s="15"/>
      <c r="Q217" s="15"/>
      <c r="R217" s="15"/>
      <c r="S217" s="15"/>
      <c r="T217" s="15"/>
      <c r="U217" s="15"/>
    </row>
    <row r="218" spans="1:21" ht="30" customHeight="1" x14ac:dyDescent="0.25">
      <c r="A218" s="15"/>
      <c r="B218" s="15"/>
      <c r="C218" s="15"/>
      <c r="D218" s="15"/>
      <c r="E218" s="353"/>
      <c r="F218" s="15"/>
      <c r="G218" s="15"/>
      <c r="H218" s="15"/>
      <c r="I218" s="15"/>
      <c r="J218" s="15"/>
      <c r="K218" s="15"/>
      <c r="L218" s="15"/>
      <c r="M218" s="15"/>
      <c r="N218" s="15"/>
      <c r="O218" s="15"/>
      <c r="P218" s="15"/>
      <c r="Q218" s="15"/>
      <c r="R218" s="15"/>
      <c r="S218" s="15"/>
      <c r="T218" s="15"/>
      <c r="U218" s="15"/>
    </row>
    <row r="219" spans="1:21" ht="30" customHeight="1" x14ac:dyDescent="0.25">
      <c r="A219" s="15"/>
      <c r="B219" s="15"/>
      <c r="C219" s="15"/>
      <c r="D219" s="15"/>
      <c r="E219" s="353"/>
      <c r="F219" s="15"/>
      <c r="G219" s="15"/>
      <c r="H219" s="15"/>
      <c r="I219" s="15"/>
      <c r="J219" s="15"/>
      <c r="K219" s="15"/>
      <c r="L219" s="15"/>
      <c r="M219" s="15"/>
      <c r="N219" s="15"/>
      <c r="O219" s="15"/>
      <c r="P219" s="15"/>
      <c r="Q219" s="15"/>
      <c r="R219" s="15"/>
      <c r="S219" s="15"/>
      <c r="T219" s="15"/>
      <c r="U219" s="15"/>
    </row>
    <row r="220" spans="1:21" ht="30" customHeight="1" x14ac:dyDescent="0.25">
      <c r="A220" s="15"/>
      <c r="B220" s="15"/>
      <c r="C220" s="15"/>
      <c r="D220" s="15"/>
      <c r="E220" s="353"/>
      <c r="F220" s="15"/>
      <c r="G220" s="15"/>
      <c r="H220" s="15"/>
      <c r="I220" s="15"/>
      <c r="J220" s="15"/>
      <c r="K220" s="15"/>
      <c r="L220" s="15"/>
      <c r="M220" s="15"/>
      <c r="N220" s="15"/>
      <c r="O220" s="15"/>
      <c r="P220" s="15"/>
      <c r="Q220" s="15"/>
      <c r="R220" s="15"/>
      <c r="S220" s="15"/>
      <c r="T220" s="15"/>
      <c r="U220" s="15"/>
    </row>
    <row r="221" spans="1:21" ht="30" customHeight="1" x14ac:dyDescent="0.25">
      <c r="A221" s="15"/>
      <c r="B221" s="15"/>
      <c r="C221" s="15"/>
      <c r="D221" s="15"/>
      <c r="E221" s="353"/>
      <c r="F221" s="15"/>
      <c r="G221" s="15"/>
      <c r="H221" s="15"/>
      <c r="I221" s="15"/>
      <c r="J221" s="15"/>
      <c r="K221" s="15"/>
      <c r="L221" s="15"/>
      <c r="M221" s="15"/>
      <c r="N221" s="15"/>
      <c r="O221" s="15"/>
      <c r="P221" s="15"/>
      <c r="Q221" s="15"/>
      <c r="R221" s="15"/>
      <c r="S221" s="15"/>
      <c r="T221" s="15"/>
      <c r="U221" s="15"/>
    </row>
    <row r="222" spans="1:21" ht="30" customHeight="1" x14ac:dyDescent="0.25">
      <c r="A222" s="15"/>
      <c r="B222" s="15"/>
      <c r="C222" s="15"/>
      <c r="D222" s="15"/>
      <c r="E222" s="353"/>
      <c r="F222" s="15"/>
      <c r="G222" s="15"/>
      <c r="H222" s="15"/>
      <c r="I222" s="15"/>
      <c r="J222" s="15"/>
      <c r="K222" s="15"/>
      <c r="L222" s="15"/>
      <c r="M222" s="15"/>
      <c r="N222" s="15"/>
      <c r="O222" s="15"/>
      <c r="P222" s="15"/>
      <c r="Q222" s="15"/>
      <c r="R222" s="15"/>
      <c r="S222" s="15"/>
      <c r="T222" s="15"/>
      <c r="U222" s="15"/>
    </row>
    <row r="223" spans="1:21" ht="30" customHeight="1" x14ac:dyDescent="0.25">
      <c r="A223" s="15"/>
      <c r="B223" s="15"/>
      <c r="C223" s="15"/>
      <c r="D223" s="15"/>
      <c r="E223" s="353"/>
      <c r="F223" s="15"/>
      <c r="G223" s="15"/>
      <c r="H223" s="15"/>
      <c r="I223" s="15"/>
      <c r="J223" s="15"/>
      <c r="K223" s="15"/>
      <c r="L223" s="15"/>
      <c r="M223" s="15"/>
      <c r="N223" s="15"/>
      <c r="O223" s="15"/>
      <c r="P223" s="15"/>
      <c r="Q223" s="15"/>
      <c r="R223" s="15"/>
      <c r="S223" s="15"/>
      <c r="T223" s="15"/>
      <c r="U223" s="15"/>
    </row>
    <row r="224" spans="1:21" ht="30" customHeight="1" x14ac:dyDescent="0.25">
      <c r="A224" s="15"/>
      <c r="B224" s="15"/>
      <c r="C224" s="15"/>
      <c r="D224" s="15"/>
      <c r="E224" s="353"/>
      <c r="F224" s="15"/>
      <c r="G224" s="15"/>
      <c r="H224" s="15"/>
      <c r="I224" s="15"/>
      <c r="J224" s="15"/>
      <c r="K224" s="15"/>
      <c r="L224" s="15"/>
      <c r="M224" s="15"/>
      <c r="N224" s="15"/>
      <c r="O224" s="15"/>
      <c r="P224" s="15"/>
      <c r="Q224" s="15"/>
      <c r="R224" s="15"/>
      <c r="S224" s="15"/>
      <c r="T224" s="15"/>
      <c r="U224" s="15"/>
    </row>
    <row r="225" spans="1:21" ht="30" customHeight="1" x14ac:dyDescent="0.25">
      <c r="A225" s="15"/>
      <c r="B225" s="15"/>
      <c r="C225" s="15"/>
      <c r="D225" s="15"/>
      <c r="E225" s="353"/>
      <c r="F225" s="15"/>
      <c r="G225" s="15"/>
      <c r="H225" s="15"/>
      <c r="I225" s="15"/>
      <c r="J225" s="15"/>
      <c r="K225" s="15"/>
      <c r="L225" s="15"/>
      <c r="M225" s="15"/>
      <c r="N225" s="15"/>
      <c r="O225" s="15"/>
      <c r="P225" s="15"/>
      <c r="Q225" s="15"/>
      <c r="R225" s="15"/>
      <c r="S225" s="15"/>
      <c r="T225" s="15"/>
      <c r="U225" s="15"/>
    </row>
    <row r="226" spans="1:21" ht="30" customHeight="1" x14ac:dyDescent="0.25">
      <c r="A226" s="15"/>
      <c r="B226" s="15"/>
      <c r="C226" s="15"/>
      <c r="D226" s="15"/>
      <c r="E226" s="353"/>
      <c r="F226" s="15"/>
      <c r="G226" s="15"/>
      <c r="H226" s="15"/>
      <c r="I226" s="15"/>
      <c r="J226" s="15"/>
      <c r="K226" s="15"/>
      <c r="L226" s="15"/>
      <c r="M226" s="15"/>
      <c r="N226" s="15"/>
      <c r="O226" s="15"/>
      <c r="P226" s="15"/>
      <c r="Q226" s="15"/>
      <c r="R226" s="15"/>
      <c r="S226" s="15"/>
      <c r="T226" s="15"/>
      <c r="U226" s="15"/>
    </row>
    <row r="227" spans="1:21" ht="30" customHeight="1" x14ac:dyDescent="0.25">
      <c r="A227" s="15"/>
      <c r="B227" s="15"/>
      <c r="C227" s="15"/>
      <c r="D227" s="15"/>
      <c r="E227" s="353"/>
      <c r="F227" s="15"/>
      <c r="G227" s="15"/>
      <c r="H227" s="15"/>
      <c r="I227" s="15"/>
      <c r="J227" s="15"/>
      <c r="K227" s="15"/>
      <c r="L227" s="15"/>
      <c r="M227" s="15"/>
      <c r="N227" s="15"/>
      <c r="O227" s="15"/>
      <c r="P227" s="15"/>
      <c r="Q227" s="15"/>
      <c r="R227" s="15"/>
      <c r="S227" s="15"/>
      <c r="T227" s="15"/>
      <c r="U227" s="15"/>
    </row>
    <row r="228" spans="1:21" ht="30" customHeight="1" x14ac:dyDescent="0.25">
      <c r="A228" s="15"/>
      <c r="B228" s="15"/>
      <c r="C228" s="15"/>
      <c r="D228" s="15"/>
      <c r="E228" s="353"/>
      <c r="F228" s="15"/>
      <c r="G228" s="15"/>
      <c r="H228" s="15"/>
      <c r="I228" s="15"/>
      <c r="J228" s="15"/>
      <c r="K228" s="15"/>
      <c r="L228" s="15"/>
      <c r="M228" s="15"/>
      <c r="N228" s="15"/>
      <c r="O228" s="15"/>
      <c r="P228" s="15"/>
      <c r="Q228" s="15"/>
      <c r="R228" s="15"/>
      <c r="S228" s="15"/>
      <c r="T228" s="15"/>
      <c r="U228" s="15"/>
    </row>
    <row r="229" spans="1:21" ht="30" customHeight="1" x14ac:dyDescent="0.25">
      <c r="A229" s="15"/>
      <c r="B229" s="15"/>
      <c r="C229" s="15"/>
      <c r="D229" s="15"/>
      <c r="E229" s="353"/>
      <c r="F229" s="15"/>
      <c r="G229" s="15"/>
      <c r="H229" s="15"/>
      <c r="I229" s="15"/>
      <c r="J229" s="15"/>
      <c r="K229" s="15"/>
      <c r="L229" s="15"/>
      <c r="M229" s="15"/>
      <c r="N229" s="15"/>
      <c r="O229" s="15"/>
      <c r="P229" s="15"/>
      <c r="Q229" s="15"/>
      <c r="R229" s="15"/>
      <c r="S229" s="15"/>
      <c r="T229" s="15"/>
      <c r="U229" s="15"/>
    </row>
    <row r="230" spans="1:21" ht="30" customHeight="1" x14ac:dyDescent="0.25">
      <c r="A230" s="15"/>
      <c r="B230" s="15"/>
      <c r="C230" s="15"/>
      <c r="D230" s="15"/>
      <c r="E230" s="353"/>
      <c r="F230" s="15"/>
      <c r="G230" s="15"/>
      <c r="H230" s="15"/>
      <c r="I230" s="15"/>
      <c r="J230" s="15"/>
      <c r="K230" s="15"/>
      <c r="L230" s="15"/>
      <c r="M230" s="15"/>
      <c r="N230" s="15"/>
      <c r="O230" s="15"/>
      <c r="P230" s="15"/>
      <c r="Q230" s="15"/>
      <c r="R230" s="15"/>
      <c r="S230" s="15"/>
      <c r="T230" s="15"/>
      <c r="U230" s="15"/>
    </row>
    <row r="231" spans="1:21" ht="30" customHeight="1" x14ac:dyDescent="0.25">
      <c r="A231" s="15"/>
      <c r="B231" s="15"/>
      <c r="C231" s="15"/>
      <c r="D231" s="15"/>
      <c r="E231" s="353"/>
      <c r="F231" s="15"/>
      <c r="G231" s="15"/>
      <c r="H231" s="15"/>
      <c r="I231" s="15"/>
      <c r="J231" s="15"/>
      <c r="K231" s="15"/>
      <c r="L231" s="15"/>
      <c r="M231" s="15"/>
      <c r="N231" s="15"/>
      <c r="O231" s="15"/>
      <c r="P231" s="15"/>
      <c r="Q231" s="15"/>
      <c r="R231" s="15"/>
      <c r="S231" s="15"/>
      <c r="T231" s="15"/>
      <c r="U231" s="15"/>
    </row>
    <row r="232" spans="1:21" ht="30" customHeight="1" x14ac:dyDescent="0.25">
      <c r="A232" s="15"/>
      <c r="B232" s="15"/>
      <c r="C232" s="15"/>
      <c r="D232" s="15"/>
      <c r="E232" s="353"/>
      <c r="F232" s="15"/>
      <c r="G232" s="15"/>
      <c r="H232" s="15"/>
      <c r="I232" s="15"/>
      <c r="J232" s="15"/>
      <c r="K232" s="15"/>
      <c r="L232" s="15"/>
      <c r="M232" s="15"/>
      <c r="N232" s="15"/>
      <c r="O232" s="15"/>
      <c r="P232" s="15"/>
      <c r="Q232" s="15"/>
      <c r="R232" s="15"/>
      <c r="S232" s="15"/>
      <c r="T232" s="15"/>
      <c r="U232" s="15"/>
    </row>
    <row r="233" spans="1:21" ht="30" customHeight="1" x14ac:dyDescent="0.25">
      <c r="A233" s="15"/>
      <c r="B233" s="15"/>
      <c r="C233" s="15"/>
      <c r="D233" s="15"/>
      <c r="E233" s="353"/>
      <c r="F233" s="15"/>
      <c r="G233" s="15"/>
      <c r="H233" s="15"/>
      <c r="I233" s="15"/>
      <c r="J233" s="15"/>
      <c r="K233" s="15"/>
      <c r="L233" s="15"/>
      <c r="M233" s="15"/>
      <c r="N233" s="15"/>
      <c r="O233" s="15"/>
      <c r="P233" s="15"/>
      <c r="Q233" s="15"/>
      <c r="R233" s="15"/>
      <c r="S233" s="15"/>
      <c r="T233" s="15"/>
      <c r="U233" s="15"/>
    </row>
    <row r="234" spans="1:21" ht="30" customHeight="1" x14ac:dyDescent="0.25">
      <c r="A234" s="15"/>
      <c r="B234" s="15"/>
      <c r="C234" s="15"/>
      <c r="D234" s="15"/>
      <c r="E234" s="353"/>
      <c r="F234" s="15"/>
      <c r="G234" s="15"/>
      <c r="H234" s="15"/>
      <c r="I234" s="15"/>
      <c r="J234" s="15"/>
      <c r="K234" s="15"/>
      <c r="L234" s="15"/>
      <c r="M234" s="15"/>
      <c r="N234" s="15"/>
      <c r="O234" s="15"/>
      <c r="P234" s="15"/>
      <c r="Q234" s="15"/>
      <c r="R234" s="15"/>
      <c r="S234" s="15"/>
      <c r="T234" s="15"/>
      <c r="U234" s="15"/>
    </row>
    <row r="235" spans="1:21" ht="30" customHeight="1" x14ac:dyDescent="0.25">
      <c r="A235" s="15"/>
      <c r="B235" s="15"/>
      <c r="C235" s="15"/>
      <c r="D235" s="15"/>
      <c r="E235" s="353"/>
      <c r="F235" s="15"/>
      <c r="G235" s="15"/>
      <c r="H235" s="15"/>
      <c r="I235" s="15"/>
      <c r="J235" s="15"/>
      <c r="K235" s="15"/>
      <c r="L235" s="15"/>
      <c r="M235" s="15"/>
      <c r="N235" s="15"/>
      <c r="O235" s="15"/>
      <c r="P235" s="15"/>
      <c r="Q235" s="15"/>
      <c r="R235" s="15"/>
      <c r="S235" s="15"/>
      <c r="T235" s="15"/>
      <c r="U235" s="15"/>
    </row>
    <row r="236" spans="1:21" ht="30" customHeight="1" x14ac:dyDescent="0.25">
      <c r="A236" s="15"/>
      <c r="B236" s="15"/>
      <c r="C236" s="15"/>
      <c r="D236" s="15"/>
      <c r="E236" s="353"/>
      <c r="F236" s="15"/>
      <c r="G236" s="15"/>
      <c r="H236" s="15"/>
      <c r="I236" s="15"/>
      <c r="J236" s="15"/>
      <c r="K236" s="15"/>
      <c r="L236" s="15"/>
      <c r="M236" s="15"/>
      <c r="N236" s="15"/>
      <c r="O236" s="15"/>
      <c r="P236" s="15"/>
      <c r="Q236" s="15"/>
      <c r="R236" s="15"/>
      <c r="S236" s="15"/>
      <c r="T236" s="15"/>
      <c r="U236" s="15"/>
    </row>
    <row r="237" spans="1:21" ht="30" customHeight="1" x14ac:dyDescent="0.25">
      <c r="A237" s="15"/>
      <c r="B237" s="15"/>
      <c r="C237" s="15"/>
      <c r="D237" s="15"/>
      <c r="E237" s="353"/>
      <c r="F237" s="15"/>
      <c r="G237" s="15"/>
      <c r="H237" s="15"/>
      <c r="I237" s="15"/>
      <c r="J237" s="15"/>
      <c r="K237" s="15"/>
      <c r="L237" s="15"/>
      <c r="M237" s="15"/>
      <c r="N237" s="15"/>
      <c r="O237" s="15"/>
      <c r="P237" s="15"/>
      <c r="Q237" s="15"/>
      <c r="R237" s="15"/>
      <c r="S237" s="15"/>
      <c r="T237" s="15"/>
      <c r="U237" s="15"/>
    </row>
    <row r="238" spans="1:21" ht="30" customHeight="1" x14ac:dyDescent="0.25">
      <c r="A238" s="15"/>
      <c r="B238" s="15"/>
      <c r="C238" s="15"/>
      <c r="D238" s="15"/>
      <c r="E238" s="353"/>
      <c r="F238" s="15"/>
      <c r="G238" s="15"/>
      <c r="H238" s="15"/>
      <c r="I238" s="15"/>
      <c r="J238" s="15"/>
      <c r="K238" s="15"/>
      <c r="L238" s="15"/>
      <c r="M238" s="15"/>
      <c r="N238" s="15"/>
      <c r="O238" s="15"/>
      <c r="P238" s="15"/>
      <c r="Q238" s="15"/>
      <c r="R238" s="15"/>
      <c r="S238" s="15"/>
      <c r="T238" s="15"/>
      <c r="U238" s="15"/>
    </row>
    <row r="239" spans="1:21" ht="30" customHeight="1" x14ac:dyDescent="0.25">
      <c r="A239" s="15"/>
      <c r="B239" s="15"/>
      <c r="C239" s="15"/>
      <c r="D239" s="15"/>
      <c r="E239" s="353"/>
      <c r="F239" s="15"/>
      <c r="G239" s="15"/>
      <c r="H239" s="15"/>
      <c r="I239" s="15"/>
      <c r="J239" s="15"/>
      <c r="K239" s="15"/>
      <c r="L239" s="15"/>
      <c r="M239" s="15"/>
      <c r="N239" s="15"/>
      <c r="O239" s="15"/>
      <c r="P239" s="15"/>
      <c r="Q239" s="15"/>
      <c r="R239" s="15"/>
      <c r="S239" s="15"/>
      <c r="T239" s="15"/>
      <c r="U239" s="15"/>
    </row>
    <row r="240" spans="1:21" ht="30" customHeight="1" x14ac:dyDescent="0.25">
      <c r="A240" s="15"/>
      <c r="B240" s="15"/>
      <c r="C240" s="15"/>
      <c r="D240" s="15"/>
      <c r="E240" s="353"/>
      <c r="F240" s="15"/>
      <c r="G240" s="15"/>
      <c r="H240" s="15"/>
      <c r="I240" s="15"/>
      <c r="J240" s="15"/>
      <c r="K240" s="15"/>
      <c r="L240" s="15"/>
      <c r="M240" s="15"/>
      <c r="N240" s="15"/>
      <c r="O240" s="15"/>
      <c r="P240" s="15"/>
      <c r="Q240" s="15"/>
      <c r="R240" s="15"/>
      <c r="S240" s="15"/>
      <c r="T240" s="15"/>
      <c r="U240" s="15"/>
    </row>
    <row r="241" spans="1:21" ht="30" customHeight="1" x14ac:dyDescent="0.25">
      <c r="A241" s="15"/>
      <c r="B241" s="15"/>
      <c r="C241" s="15"/>
      <c r="D241" s="15"/>
      <c r="E241" s="353"/>
      <c r="F241" s="15"/>
      <c r="G241" s="15"/>
      <c r="H241" s="15"/>
      <c r="I241" s="15"/>
      <c r="J241" s="15"/>
      <c r="K241" s="15"/>
      <c r="L241" s="15"/>
      <c r="M241" s="15"/>
      <c r="N241" s="15"/>
      <c r="O241" s="15"/>
      <c r="P241" s="15"/>
      <c r="Q241" s="15"/>
      <c r="R241" s="15"/>
      <c r="S241" s="15"/>
      <c r="T241" s="15"/>
      <c r="U241" s="15"/>
    </row>
    <row r="242" spans="1:21" ht="30" customHeight="1" x14ac:dyDescent="0.25">
      <c r="A242" s="15"/>
      <c r="B242" s="15"/>
      <c r="C242" s="15"/>
      <c r="D242" s="15"/>
      <c r="E242" s="353"/>
      <c r="F242" s="15"/>
      <c r="G242" s="15"/>
      <c r="H242" s="15"/>
      <c r="I242" s="15"/>
      <c r="J242" s="15"/>
      <c r="K242" s="15"/>
      <c r="L242" s="15"/>
      <c r="M242" s="15"/>
      <c r="N242" s="15"/>
      <c r="O242" s="15"/>
      <c r="P242" s="15"/>
      <c r="Q242" s="15"/>
      <c r="R242" s="15"/>
      <c r="S242" s="15"/>
      <c r="T242" s="15"/>
      <c r="U242" s="15"/>
    </row>
    <row r="243" spans="1:21" ht="30" customHeight="1" x14ac:dyDescent="0.25">
      <c r="A243" s="15"/>
      <c r="B243" s="15"/>
      <c r="C243" s="15"/>
      <c r="D243" s="15"/>
      <c r="E243" s="353"/>
      <c r="F243" s="15"/>
      <c r="G243" s="15"/>
      <c r="H243" s="15"/>
      <c r="I243" s="15"/>
      <c r="J243" s="15"/>
      <c r="K243" s="15"/>
      <c r="L243" s="15"/>
      <c r="M243" s="15"/>
      <c r="N243" s="15"/>
      <c r="O243" s="15"/>
      <c r="P243" s="15"/>
      <c r="Q243" s="15"/>
      <c r="R243" s="15"/>
      <c r="S243" s="15"/>
      <c r="T243" s="15"/>
      <c r="U243" s="15"/>
    </row>
    <row r="244" spans="1:21" ht="30" customHeight="1" x14ac:dyDescent="0.25">
      <c r="A244" s="15"/>
      <c r="B244" s="15"/>
      <c r="C244" s="15"/>
      <c r="D244" s="15"/>
      <c r="E244" s="353"/>
      <c r="F244" s="15"/>
      <c r="G244" s="15"/>
      <c r="H244" s="15"/>
      <c r="I244" s="15"/>
      <c r="J244" s="15"/>
      <c r="K244" s="15"/>
      <c r="L244" s="15"/>
      <c r="M244" s="15"/>
      <c r="N244" s="15"/>
      <c r="O244" s="15"/>
      <c r="P244" s="15"/>
      <c r="Q244" s="15"/>
      <c r="R244" s="15"/>
      <c r="S244" s="15"/>
      <c r="T244" s="15"/>
      <c r="U244" s="15"/>
    </row>
    <row r="245" spans="1:21" ht="30" customHeight="1" x14ac:dyDescent="0.25">
      <c r="A245" s="15"/>
      <c r="B245" s="15"/>
      <c r="C245" s="15"/>
      <c r="D245" s="15"/>
      <c r="E245" s="353"/>
      <c r="F245" s="15"/>
      <c r="G245" s="15"/>
      <c r="H245" s="15"/>
      <c r="I245" s="15"/>
      <c r="J245" s="15"/>
      <c r="K245" s="15"/>
      <c r="L245" s="15"/>
      <c r="M245" s="15"/>
      <c r="N245" s="15"/>
      <c r="O245" s="15"/>
      <c r="P245" s="15"/>
      <c r="Q245" s="15"/>
      <c r="R245" s="15"/>
      <c r="S245" s="15"/>
      <c r="T245" s="15"/>
      <c r="U245" s="15"/>
    </row>
    <row r="246" spans="1:21" ht="30" customHeight="1" x14ac:dyDescent="0.25">
      <c r="A246" s="15"/>
      <c r="B246" s="15"/>
      <c r="C246" s="15"/>
      <c r="D246" s="15"/>
      <c r="E246" s="353"/>
      <c r="F246" s="15"/>
      <c r="G246" s="15"/>
      <c r="H246" s="15"/>
      <c r="I246" s="15"/>
      <c r="J246" s="15"/>
      <c r="K246" s="15"/>
      <c r="L246" s="15"/>
      <c r="M246" s="15"/>
      <c r="N246" s="15"/>
      <c r="O246" s="15"/>
      <c r="P246" s="15"/>
      <c r="Q246" s="15"/>
      <c r="R246" s="15"/>
      <c r="S246" s="15"/>
      <c r="T246" s="15"/>
      <c r="U246" s="15"/>
    </row>
    <row r="247" spans="1:21" ht="30" customHeight="1" x14ac:dyDescent="0.25">
      <c r="A247" s="15"/>
      <c r="B247" s="15"/>
      <c r="C247" s="15"/>
      <c r="D247" s="15"/>
      <c r="E247" s="353"/>
      <c r="F247" s="15"/>
      <c r="G247" s="15"/>
      <c r="H247" s="15"/>
      <c r="I247" s="15"/>
      <c r="J247" s="15"/>
      <c r="K247" s="15"/>
      <c r="L247" s="15"/>
      <c r="M247" s="15"/>
      <c r="N247" s="15"/>
      <c r="O247" s="15"/>
      <c r="P247" s="15"/>
      <c r="Q247" s="15"/>
      <c r="R247" s="15"/>
      <c r="S247" s="15"/>
      <c r="T247" s="15"/>
      <c r="U247" s="15"/>
    </row>
    <row r="248" spans="1:21" ht="30" customHeight="1" x14ac:dyDescent="0.25">
      <c r="A248" s="15"/>
      <c r="B248" s="15"/>
      <c r="C248" s="15"/>
      <c r="D248" s="15"/>
      <c r="E248" s="353"/>
      <c r="F248" s="15"/>
      <c r="G248" s="15"/>
      <c r="H248" s="15"/>
      <c r="I248" s="15"/>
      <c r="J248" s="15"/>
      <c r="K248" s="15"/>
      <c r="L248" s="15"/>
      <c r="M248" s="15"/>
      <c r="N248" s="15"/>
      <c r="O248" s="15"/>
      <c r="P248" s="15"/>
      <c r="Q248" s="15"/>
      <c r="R248" s="15"/>
      <c r="S248" s="15"/>
      <c r="T248" s="15"/>
      <c r="U248" s="15"/>
    </row>
    <row r="249" spans="1:21" ht="30" customHeight="1" x14ac:dyDescent="0.25">
      <c r="A249" s="15"/>
      <c r="B249" s="15"/>
      <c r="C249" s="15"/>
      <c r="D249" s="15"/>
      <c r="E249" s="353"/>
      <c r="F249" s="15"/>
      <c r="G249" s="15"/>
      <c r="H249" s="15"/>
      <c r="I249" s="15"/>
      <c r="J249" s="15"/>
      <c r="K249" s="15"/>
      <c r="L249" s="15"/>
      <c r="M249" s="15"/>
      <c r="N249" s="15"/>
      <c r="O249" s="15"/>
      <c r="P249" s="15"/>
      <c r="Q249" s="15"/>
      <c r="R249" s="15"/>
      <c r="S249" s="15"/>
      <c r="T249" s="15"/>
      <c r="U249" s="15"/>
    </row>
    <row r="250" spans="1:21" ht="30" customHeight="1" x14ac:dyDescent="0.25">
      <c r="A250" s="15"/>
      <c r="B250" s="15"/>
      <c r="C250" s="15"/>
      <c r="D250" s="15"/>
      <c r="E250" s="353"/>
      <c r="F250" s="15"/>
      <c r="G250" s="15"/>
      <c r="H250" s="15"/>
      <c r="I250" s="15"/>
      <c r="J250" s="15"/>
      <c r="K250" s="15"/>
      <c r="L250" s="15"/>
      <c r="M250" s="15"/>
      <c r="N250" s="15"/>
      <c r="O250" s="15"/>
      <c r="P250" s="15"/>
      <c r="Q250" s="15"/>
      <c r="R250" s="15"/>
      <c r="S250" s="15"/>
      <c r="T250" s="15"/>
      <c r="U250" s="15"/>
    </row>
    <row r="251" spans="1:21" ht="30" customHeight="1" x14ac:dyDescent="0.25">
      <c r="A251" s="15"/>
      <c r="B251" s="15"/>
      <c r="C251" s="15"/>
      <c r="D251" s="15"/>
      <c r="E251" s="353"/>
      <c r="F251" s="15"/>
      <c r="G251" s="15"/>
      <c r="H251" s="15"/>
      <c r="I251" s="15"/>
      <c r="J251" s="15"/>
      <c r="K251" s="15"/>
      <c r="L251" s="15"/>
      <c r="M251" s="15"/>
      <c r="N251" s="15"/>
      <c r="O251" s="15"/>
      <c r="P251" s="15"/>
      <c r="Q251" s="15"/>
      <c r="R251" s="15"/>
      <c r="S251" s="15"/>
      <c r="T251" s="15"/>
      <c r="U251" s="15"/>
    </row>
    <row r="252" spans="1:21" ht="30" customHeight="1" x14ac:dyDescent="0.25">
      <c r="A252" s="15"/>
      <c r="B252" s="15"/>
      <c r="C252" s="15"/>
      <c r="D252" s="15"/>
      <c r="E252" s="353"/>
      <c r="F252" s="15"/>
      <c r="G252" s="15"/>
      <c r="H252" s="15"/>
      <c r="I252" s="15"/>
      <c r="J252" s="15"/>
      <c r="K252" s="15"/>
      <c r="L252" s="15"/>
      <c r="M252" s="15"/>
      <c r="N252" s="15"/>
      <c r="O252" s="15"/>
      <c r="P252" s="15"/>
      <c r="Q252" s="15"/>
      <c r="R252" s="15"/>
      <c r="S252" s="15"/>
      <c r="T252" s="15"/>
      <c r="U252" s="15"/>
    </row>
    <row r="253" spans="1:21" ht="30" customHeight="1" x14ac:dyDescent="0.25">
      <c r="A253" s="15"/>
      <c r="B253" s="15"/>
      <c r="C253" s="15"/>
      <c r="D253" s="15"/>
      <c r="E253" s="353"/>
      <c r="F253" s="15"/>
      <c r="G253" s="15"/>
      <c r="H253" s="15"/>
      <c r="I253" s="15"/>
      <c r="J253" s="15"/>
      <c r="K253" s="15"/>
      <c r="L253" s="15"/>
      <c r="M253" s="15"/>
      <c r="N253" s="15"/>
      <c r="O253" s="15"/>
      <c r="P253" s="15"/>
      <c r="Q253" s="15"/>
      <c r="R253" s="15"/>
      <c r="S253" s="15"/>
      <c r="T253" s="15"/>
      <c r="U253" s="15"/>
    </row>
    <row r="254" spans="1:21" ht="30" customHeight="1" x14ac:dyDescent="0.25">
      <c r="A254" s="15"/>
      <c r="B254" s="15"/>
      <c r="C254" s="15"/>
      <c r="D254" s="15"/>
      <c r="E254" s="353"/>
      <c r="F254" s="15"/>
      <c r="G254" s="15"/>
      <c r="H254" s="15"/>
      <c r="I254" s="15"/>
      <c r="J254" s="15"/>
      <c r="K254" s="15"/>
      <c r="L254" s="15"/>
      <c r="M254" s="15"/>
      <c r="N254" s="15"/>
      <c r="O254" s="15"/>
      <c r="P254" s="15"/>
      <c r="Q254" s="15"/>
      <c r="R254" s="15"/>
      <c r="S254" s="15"/>
      <c r="T254" s="15"/>
      <c r="U254" s="15"/>
    </row>
    <row r="255" spans="1:21" ht="30" customHeight="1" x14ac:dyDescent="0.25">
      <c r="A255" s="15"/>
      <c r="B255" s="15"/>
      <c r="C255" s="15"/>
      <c r="D255" s="15"/>
      <c r="E255" s="353"/>
      <c r="F255" s="15"/>
      <c r="G255" s="15"/>
      <c r="H255" s="15"/>
      <c r="I255" s="15"/>
      <c r="J255" s="15"/>
      <c r="K255" s="15"/>
      <c r="L255" s="15"/>
      <c r="M255" s="15"/>
      <c r="N255" s="15"/>
      <c r="O255" s="15"/>
      <c r="P255" s="15"/>
      <c r="Q255" s="15"/>
      <c r="R255" s="15"/>
      <c r="S255" s="15"/>
      <c r="T255" s="15"/>
      <c r="U255" s="15"/>
    </row>
    <row r="256" spans="1:21" ht="30" customHeight="1" x14ac:dyDescent="0.25">
      <c r="A256" s="15"/>
      <c r="B256" s="15"/>
      <c r="C256" s="15"/>
      <c r="D256" s="15"/>
      <c r="E256" s="353"/>
      <c r="F256" s="15"/>
      <c r="G256" s="15"/>
      <c r="H256" s="15"/>
      <c r="I256" s="15"/>
      <c r="J256" s="15"/>
      <c r="K256" s="15"/>
      <c r="L256" s="15"/>
      <c r="M256" s="15"/>
      <c r="N256" s="15"/>
      <c r="O256" s="15"/>
      <c r="P256" s="15"/>
      <c r="Q256" s="15"/>
      <c r="R256" s="15"/>
      <c r="S256" s="15"/>
      <c r="T256" s="15"/>
      <c r="U256" s="15"/>
    </row>
    <row r="257" spans="1:21" ht="30" customHeight="1" x14ac:dyDescent="0.25">
      <c r="A257" s="15"/>
      <c r="B257" s="15"/>
      <c r="C257" s="15"/>
      <c r="D257" s="15"/>
      <c r="E257" s="353"/>
      <c r="F257" s="15"/>
      <c r="G257" s="15"/>
      <c r="H257" s="15"/>
      <c r="I257" s="15"/>
      <c r="J257" s="15"/>
      <c r="K257" s="15"/>
      <c r="L257" s="15"/>
      <c r="M257" s="15"/>
      <c r="N257" s="15"/>
      <c r="O257" s="15"/>
      <c r="P257" s="15"/>
      <c r="Q257" s="15"/>
      <c r="R257" s="15"/>
      <c r="S257" s="15"/>
      <c r="T257" s="15"/>
      <c r="U257" s="15"/>
    </row>
    <row r="258" spans="1:21" ht="30" customHeight="1" x14ac:dyDescent="0.25">
      <c r="A258" s="15"/>
      <c r="B258" s="15"/>
      <c r="C258" s="15"/>
      <c r="D258" s="15"/>
      <c r="E258" s="353"/>
      <c r="F258" s="15"/>
      <c r="G258" s="15"/>
      <c r="H258" s="15"/>
      <c r="I258" s="15"/>
      <c r="J258" s="15"/>
      <c r="K258" s="15"/>
      <c r="L258" s="15"/>
      <c r="M258" s="15"/>
      <c r="N258" s="15"/>
      <c r="O258" s="15"/>
      <c r="P258" s="15"/>
      <c r="Q258" s="15"/>
      <c r="R258" s="15"/>
      <c r="S258" s="15"/>
      <c r="T258" s="15"/>
      <c r="U258" s="15"/>
    </row>
    <row r="259" spans="1:21" ht="30" customHeight="1" x14ac:dyDescent="0.25">
      <c r="A259" s="15"/>
      <c r="B259" s="15"/>
      <c r="C259" s="15"/>
      <c r="D259" s="15"/>
      <c r="E259" s="353"/>
      <c r="F259" s="15"/>
      <c r="G259" s="15"/>
      <c r="H259" s="15"/>
      <c r="I259" s="15"/>
      <c r="J259" s="15"/>
      <c r="K259" s="15"/>
      <c r="L259" s="15"/>
      <c r="M259" s="15"/>
      <c r="N259" s="15"/>
      <c r="O259" s="15"/>
      <c r="P259" s="15"/>
      <c r="Q259" s="15"/>
      <c r="R259" s="15"/>
      <c r="S259" s="15"/>
      <c r="T259" s="15"/>
      <c r="U259" s="15"/>
    </row>
    <row r="260" spans="1:21" ht="30" customHeight="1" x14ac:dyDescent="0.25">
      <c r="A260" s="15"/>
      <c r="B260" s="15"/>
      <c r="C260" s="15"/>
      <c r="D260" s="15"/>
      <c r="E260" s="353"/>
      <c r="F260" s="15"/>
      <c r="G260" s="15"/>
      <c r="H260" s="15"/>
      <c r="I260" s="15"/>
      <c r="J260" s="15"/>
      <c r="K260" s="15"/>
      <c r="L260" s="15"/>
      <c r="M260" s="15"/>
      <c r="N260" s="15"/>
      <c r="O260" s="15"/>
      <c r="P260" s="15"/>
      <c r="Q260" s="15"/>
      <c r="R260" s="15"/>
      <c r="S260" s="15"/>
      <c r="T260" s="15"/>
      <c r="U260" s="15"/>
    </row>
    <row r="261" spans="1:21" ht="30" customHeight="1" x14ac:dyDescent="0.25">
      <c r="A261" s="15"/>
      <c r="B261" s="15"/>
      <c r="C261" s="15"/>
      <c r="D261" s="15"/>
      <c r="E261" s="353"/>
      <c r="F261" s="15"/>
      <c r="G261" s="15"/>
      <c r="H261" s="15"/>
      <c r="I261" s="15"/>
      <c r="J261" s="15"/>
      <c r="K261" s="15"/>
      <c r="L261" s="15"/>
      <c r="M261" s="15"/>
      <c r="N261" s="15"/>
      <c r="O261" s="15"/>
      <c r="P261" s="15"/>
      <c r="Q261" s="15"/>
      <c r="R261" s="15"/>
      <c r="S261" s="15"/>
      <c r="T261" s="15"/>
      <c r="U261" s="15"/>
    </row>
    <row r="262" spans="1:21" ht="30" customHeight="1" x14ac:dyDescent="0.25">
      <c r="A262" s="15"/>
      <c r="B262" s="15"/>
      <c r="C262" s="15"/>
      <c r="D262" s="15"/>
      <c r="E262" s="353"/>
      <c r="F262" s="15"/>
      <c r="G262" s="15"/>
      <c r="H262" s="15"/>
      <c r="I262" s="15"/>
      <c r="J262" s="15"/>
      <c r="K262" s="15"/>
      <c r="L262" s="15"/>
      <c r="M262" s="15"/>
      <c r="N262" s="15"/>
      <c r="O262" s="15"/>
      <c r="P262" s="15"/>
      <c r="Q262" s="15"/>
      <c r="R262" s="15"/>
      <c r="S262" s="15"/>
      <c r="T262" s="15"/>
      <c r="U262" s="15"/>
    </row>
    <row r="263" spans="1:21" ht="30" customHeight="1" x14ac:dyDescent="0.25">
      <c r="A263" s="15"/>
      <c r="B263" s="15"/>
      <c r="C263" s="15"/>
      <c r="D263" s="15"/>
      <c r="E263" s="353"/>
      <c r="F263" s="15"/>
      <c r="G263" s="15"/>
      <c r="H263" s="15"/>
      <c r="I263" s="15"/>
      <c r="J263" s="15"/>
      <c r="K263" s="15"/>
      <c r="L263" s="15"/>
      <c r="M263" s="15"/>
      <c r="N263" s="15"/>
      <c r="O263" s="15"/>
      <c r="P263" s="15"/>
      <c r="Q263" s="15"/>
      <c r="R263" s="15"/>
      <c r="S263" s="15"/>
      <c r="T263" s="15"/>
      <c r="U263" s="15"/>
    </row>
    <row r="264" spans="1:21" ht="30" customHeight="1" x14ac:dyDescent="0.25">
      <c r="A264" s="15"/>
      <c r="B264" s="15"/>
      <c r="C264" s="15"/>
      <c r="D264" s="15"/>
      <c r="E264" s="353"/>
      <c r="F264" s="15"/>
      <c r="G264" s="15"/>
      <c r="H264" s="15"/>
      <c r="I264" s="15"/>
      <c r="J264" s="15"/>
      <c r="K264" s="15"/>
      <c r="L264" s="15"/>
      <c r="M264" s="15"/>
      <c r="N264" s="15"/>
      <c r="O264" s="15"/>
      <c r="P264" s="15"/>
      <c r="Q264" s="15"/>
      <c r="R264" s="15"/>
      <c r="S264" s="15"/>
      <c r="T264" s="15"/>
      <c r="U264" s="15"/>
    </row>
    <row r="265" spans="1:21" ht="30" customHeight="1" x14ac:dyDescent="0.25">
      <c r="A265" s="15"/>
      <c r="B265" s="15"/>
      <c r="C265" s="15"/>
      <c r="D265" s="15"/>
      <c r="E265" s="353"/>
      <c r="F265" s="15"/>
      <c r="G265" s="15"/>
      <c r="H265" s="15"/>
      <c r="I265" s="15"/>
      <c r="J265" s="15"/>
      <c r="K265" s="15"/>
      <c r="L265" s="15"/>
      <c r="M265" s="15"/>
      <c r="N265" s="15"/>
      <c r="O265" s="15"/>
      <c r="P265" s="15"/>
      <c r="Q265" s="15"/>
      <c r="R265" s="15"/>
      <c r="S265" s="15"/>
      <c r="T265" s="15"/>
      <c r="U265" s="15"/>
    </row>
    <row r="266" spans="1:21" ht="30" customHeight="1" x14ac:dyDescent="0.25">
      <c r="A266" s="15"/>
      <c r="B266" s="15"/>
      <c r="C266" s="15"/>
      <c r="D266" s="15"/>
      <c r="E266" s="353"/>
      <c r="F266" s="15"/>
      <c r="G266" s="15"/>
      <c r="H266" s="15"/>
      <c r="I266" s="15"/>
      <c r="J266" s="15"/>
      <c r="K266" s="15"/>
      <c r="L266" s="15"/>
      <c r="M266" s="15"/>
      <c r="N266" s="15"/>
      <c r="O266" s="15"/>
      <c r="P266" s="15"/>
      <c r="Q266" s="15"/>
      <c r="R266" s="15"/>
      <c r="S266" s="15"/>
      <c r="T266" s="15"/>
      <c r="U266" s="15"/>
    </row>
    <row r="267" spans="1:21" ht="30" customHeight="1" x14ac:dyDescent="0.25">
      <c r="A267" s="15"/>
      <c r="B267" s="15"/>
      <c r="C267" s="15"/>
      <c r="D267" s="15"/>
      <c r="E267" s="353"/>
      <c r="F267" s="15"/>
      <c r="G267" s="15"/>
      <c r="H267" s="15"/>
      <c r="I267" s="15"/>
      <c r="J267" s="15"/>
      <c r="K267" s="15"/>
      <c r="L267" s="15"/>
      <c r="M267" s="15"/>
      <c r="N267" s="15"/>
      <c r="O267" s="15"/>
      <c r="P267" s="15"/>
      <c r="Q267" s="15"/>
      <c r="R267" s="15"/>
      <c r="S267" s="15"/>
      <c r="T267" s="15"/>
      <c r="U267" s="15"/>
    </row>
    <row r="268" spans="1:21" ht="30" customHeight="1" x14ac:dyDescent="0.25">
      <c r="A268" s="15"/>
      <c r="B268" s="15"/>
      <c r="C268" s="15"/>
      <c r="D268" s="15"/>
      <c r="E268" s="353"/>
      <c r="F268" s="15"/>
      <c r="G268" s="15"/>
      <c r="H268" s="15"/>
      <c r="I268" s="15"/>
      <c r="J268" s="15"/>
      <c r="K268" s="15"/>
      <c r="L268" s="15"/>
      <c r="M268" s="15"/>
      <c r="N268" s="15"/>
      <c r="O268" s="15"/>
      <c r="P268" s="15"/>
      <c r="Q268" s="15"/>
      <c r="R268" s="15"/>
      <c r="S268" s="15"/>
      <c r="T268" s="15"/>
      <c r="U268" s="15"/>
    </row>
    <row r="269" spans="1:21" ht="30" customHeight="1" x14ac:dyDescent="0.25">
      <c r="A269" s="15"/>
      <c r="B269" s="15"/>
      <c r="C269" s="15"/>
      <c r="D269" s="15"/>
      <c r="E269" s="353"/>
      <c r="F269" s="15"/>
      <c r="G269" s="15"/>
      <c r="H269" s="15"/>
      <c r="I269" s="15"/>
      <c r="J269" s="15"/>
      <c r="K269" s="15"/>
      <c r="L269" s="15"/>
      <c r="M269" s="15"/>
      <c r="N269" s="15"/>
      <c r="O269" s="15"/>
      <c r="P269" s="15"/>
      <c r="Q269" s="15"/>
      <c r="R269" s="15"/>
      <c r="S269" s="15"/>
      <c r="T269" s="15"/>
      <c r="U269" s="15"/>
    </row>
    <row r="270" spans="1:21" ht="30" customHeight="1" x14ac:dyDescent="0.25">
      <c r="A270" s="15"/>
      <c r="B270" s="15"/>
      <c r="C270" s="15"/>
      <c r="D270" s="15"/>
      <c r="E270" s="353"/>
      <c r="F270" s="15"/>
      <c r="G270" s="15"/>
      <c r="H270" s="15"/>
      <c r="I270" s="15"/>
      <c r="J270" s="15"/>
      <c r="K270" s="15"/>
      <c r="L270" s="15"/>
      <c r="M270" s="15"/>
      <c r="N270" s="15"/>
      <c r="O270" s="15"/>
      <c r="P270" s="15"/>
      <c r="Q270" s="15"/>
      <c r="R270" s="15"/>
      <c r="S270" s="15"/>
      <c r="T270" s="15"/>
      <c r="U270" s="15"/>
    </row>
    <row r="271" spans="1:21" ht="30" customHeight="1" x14ac:dyDescent="0.25">
      <c r="A271" s="15"/>
      <c r="B271" s="15"/>
      <c r="C271" s="15"/>
      <c r="D271" s="15"/>
      <c r="E271" s="353"/>
      <c r="F271" s="15"/>
      <c r="G271" s="15"/>
      <c r="H271" s="15"/>
      <c r="I271" s="15"/>
      <c r="J271" s="15"/>
      <c r="K271" s="15"/>
      <c r="L271" s="15"/>
      <c r="M271" s="15"/>
      <c r="N271" s="15"/>
      <c r="O271" s="15"/>
      <c r="P271" s="15"/>
      <c r="Q271" s="15"/>
      <c r="R271" s="15"/>
      <c r="S271" s="15"/>
      <c r="T271" s="15"/>
      <c r="U271" s="15"/>
    </row>
    <row r="272" spans="1:21" ht="30" customHeight="1" x14ac:dyDescent="0.25">
      <c r="A272" s="15"/>
      <c r="B272" s="15"/>
      <c r="C272" s="15"/>
      <c r="D272" s="15"/>
      <c r="E272" s="353"/>
      <c r="F272" s="15"/>
      <c r="G272" s="15"/>
      <c r="H272" s="15"/>
      <c r="I272" s="15"/>
      <c r="J272" s="15"/>
      <c r="K272" s="15"/>
      <c r="L272" s="15"/>
      <c r="M272" s="15"/>
      <c r="N272" s="15"/>
      <c r="O272" s="15"/>
      <c r="P272" s="15"/>
      <c r="Q272" s="15"/>
      <c r="R272" s="15"/>
      <c r="S272" s="15"/>
      <c r="T272" s="15"/>
      <c r="U272" s="15"/>
    </row>
    <row r="273" spans="1:21" ht="30" customHeight="1" x14ac:dyDescent="0.25">
      <c r="A273" s="15"/>
      <c r="B273" s="15"/>
      <c r="C273" s="15"/>
      <c r="D273" s="15"/>
      <c r="E273" s="353"/>
      <c r="F273" s="15"/>
      <c r="G273" s="15"/>
      <c r="H273" s="15"/>
      <c r="I273" s="15"/>
      <c r="J273" s="15"/>
      <c r="K273" s="15"/>
      <c r="L273" s="15"/>
      <c r="M273" s="15"/>
      <c r="N273" s="15"/>
      <c r="O273" s="15"/>
      <c r="P273" s="15"/>
      <c r="Q273" s="15"/>
      <c r="R273" s="15"/>
      <c r="S273" s="15"/>
      <c r="T273" s="15"/>
      <c r="U273" s="15"/>
    </row>
    <row r="274" spans="1:21" ht="30" customHeight="1" x14ac:dyDescent="0.25">
      <c r="A274" s="15"/>
      <c r="B274" s="15"/>
      <c r="C274" s="15"/>
      <c r="D274" s="15"/>
      <c r="E274" s="353"/>
      <c r="F274" s="15"/>
      <c r="G274" s="15"/>
      <c r="H274" s="15"/>
      <c r="I274" s="15"/>
      <c r="J274" s="15"/>
      <c r="K274" s="15"/>
      <c r="L274" s="15"/>
      <c r="M274" s="15"/>
      <c r="N274" s="15"/>
      <c r="O274" s="15"/>
      <c r="P274" s="15"/>
      <c r="Q274" s="15"/>
      <c r="R274" s="15"/>
      <c r="S274" s="15"/>
      <c r="T274" s="15"/>
      <c r="U274" s="15"/>
    </row>
    <row r="275" spans="1:21" ht="30" customHeight="1" x14ac:dyDescent="0.25">
      <c r="A275" s="15"/>
      <c r="B275" s="15"/>
      <c r="C275" s="15"/>
      <c r="D275" s="15"/>
      <c r="E275" s="353"/>
      <c r="F275" s="15"/>
      <c r="G275" s="15"/>
      <c r="H275" s="15"/>
      <c r="I275" s="15"/>
      <c r="J275" s="15"/>
      <c r="K275" s="15"/>
      <c r="L275" s="15"/>
      <c r="M275" s="15"/>
      <c r="N275" s="15"/>
      <c r="O275" s="15"/>
      <c r="P275" s="15"/>
      <c r="Q275" s="15"/>
      <c r="R275" s="15"/>
      <c r="S275" s="15"/>
      <c r="T275" s="15"/>
      <c r="U275" s="15"/>
    </row>
    <row r="276" spans="1:21" ht="30" customHeight="1" x14ac:dyDescent="0.25">
      <c r="A276" s="15"/>
      <c r="B276" s="15"/>
      <c r="C276" s="15"/>
      <c r="D276" s="15"/>
      <c r="E276" s="353"/>
      <c r="F276" s="15"/>
      <c r="G276" s="15"/>
      <c r="H276" s="15"/>
      <c r="I276" s="15"/>
      <c r="J276" s="15"/>
      <c r="K276" s="15"/>
      <c r="L276" s="15"/>
      <c r="M276" s="15"/>
      <c r="N276" s="15"/>
      <c r="O276" s="15"/>
      <c r="P276" s="15"/>
      <c r="Q276" s="15"/>
      <c r="R276" s="15"/>
      <c r="S276" s="15"/>
      <c r="T276" s="15"/>
      <c r="U276" s="15"/>
    </row>
    <row r="277" spans="1:21" ht="30" customHeight="1" x14ac:dyDescent="0.25">
      <c r="A277" s="15"/>
      <c r="B277" s="15"/>
      <c r="C277" s="15"/>
      <c r="D277" s="15"/>
      <c r="E277" s="353"/>
      <c r="F277" s="15"/>
      <c r="G277" s="15"/>
      <c r="H277" s="15"/>
      <c r="I277" s="15"/>
      <c r="J277" s="15"/>
      <c r="K277" s="15"/>
      <c r="L277" s="15"/>
      <c r="M277" s="15"/>
      <c r="N277" s="15"/>
      <c r="O277" s="15"/>
      <c r="P277" s="15"/>
      <c r="Q277" s="15"/>
      <c r="R277" s="15"/>
      <c r="S277" s="15"/>
      <c r="T277" s="15"/>
      <c r="U277" s="15"/>
    </row>
    <row r="278" spans="1:21" ht="30" customHeight="1" x14ac:dyDescent="0.25">
      <c r="A278" s="15"/>
      <c r="B278" s="15"/>
      <c r="C278" s="15"/>
      <c r="D278" s="15"/>
      <c r="E278" s="353"/>
      <c r="F278" s="15"/>
      <c r="G278" s="15"/>
      <c r="H278" s="15"/>
      <c r="I278" s="15"/>
      <c r="J278" s="15"/>
      <c r="K278" s="15"/>
      <c r="L278" s="15"/>
      <c r="M278" s="15"/>
      <c r="N278" s="15"/>
      <c r="O278" s="15"/>
      <c r="P278" s="15"/>
      <c r="Q278" s="15"/>
      <c r="R278" s="15"/>
      <c r="S278" s="15"/>
      <c r="T278" s="15"/>
      <c r="U278" s="15"/>
    </row>
    <row r="279" spans="1:21" ht="30" customHeight="1" x14ac:dyDescent="0.25">
      <c r="A279" s="15"/>
      <c r="B279" s="15"/>
      <c r="C279" s="15"/>
      <c r="D279" s="15"/>
      <c r="E279" s="353"/>
      <c r="F279" s="15"/>
      <c r="G279" s="15"/>
      <c r="H279" s="15"/>
      <c r="I279" s="15"/>
      <c r="J279" s="15"/>
      <c r="K279" s="15"/>
      <c r="L279" s="15"/>
      <c r="M279" s="15"/>
      <c r="N279" s="15"/>
      <c r="O279" s="15"/>
      <c r="P279" s="15"/>
      <c r="Q279" s="15"/>
      <c r="R279" s="15"/>
      <c r="S279" s="15"/>
      <c r="T279" s="15"/>
      <c r="U279" s="15"/>
    </row>
    <row r="280" spans="1:21" ht="30" customHeight="1" x14ac:dyDescent="0.25">
      <c r="A280" s="15"/>
      <c r="B280" s="15"/>
      <c r="C280" s="15"/>
      <c r="D280" s="15"/>
      <c r="E280" s="353"/>
      <c r="F280" s="15"/>
      <c r="G280" s="15"/>
      <c r="H280" s="15"/>
      <c r="I280" s="15"/>
      <c r="J280" s="15"/>
      <c r="K280" s="15"/>
      <c r="L280" s="15"/>
      <c r="M280" s="15"/>
      <c r="N280" s="15"/>
      <c r="O280" s="15"/>
      <c r="P280" s="15"/>
      <c r="Q280" s="15"/>
      <c r="R280" s="15"/>
      <c r="S280" s="15"/>
      <c r="T280" s="15"/>
      <c r="U280" s="15"/>
    </row>
    <row r="281" spans="1:21" ht="30" customHeight="1" x14ac:dyDescent="0.25">
      <c r="A281" s="15"/>
      <c r="B281" s="15"/>
      <c r="C281" s="15"/>
      <c r="D281" s="15"/>
      <c r="E281" s="353"/>
      <c r="F281" s="15"/>
      <c r="G281" s="15"/>
      <c r="H281" s="15"/>
      <c r="I281" s="15"/>
      <c r="J281" s="15"/>
      <c r="K281" s="15"/>
      <c r="L281" s="15"/>
      <c r="M281" s="15"/>
      <c r="N281" s="15"/>
      <c r="O281" s="15"/>
      <c r="P281" s="15"/>
      <c r="Q281" s="15"/>
      <c r="R281" s="15"/>
      <c r="S281" s="15"/>
      <c r="T281" s="15"/>
      <c r="U281" s="15"/>
    </row>
    <row r="282" spans="1:21" ht="30" customHeight="1" x14ac:dyDescent="0.25">
      <c r="A282" s="15"/>
      <c r="B282" s="15"/>
      <c r="C282" s="15"/>
      <c r="D282" s="15"/>
      <c r="E282" s="353"/>
      <c r="F282" s="15"/>
      <c r="G282" s="15"/>
      <c r="H282" s="15"/>
      <c r="I282" s="15"/>
      <c r="J282" s="15"/>
      <c r="K282" s="15"/>
      <c r="L282" s="15"/>
      <c r="M282" s="15"/>
      <c r="N282" s="15"/>
      <c r="O282" s="15"/>
      <c r="P282" s="15"/>
      <c r="Q282" s="15"/>
      <c r="R282" s="15"/>
      <c r="S282" s="15"/>
      <c r="T282" s="15"/>
      <c r="U282" s="15"/>
    </row>
    <row r="283" spans="1:21" ht="30" customHeight="1" x14ac:dyDescent="0.25">
      <c r="A283" s="15"/>
      <c r="B283" s="15"/>
      <c r="C283" s="15"/>
      <c r="D283" s="15"/>
      <c r="E283" s="353"/>
      <c r="F283" s="15"/>
      <c r="G283" s="15"/>
      <c r="H283" s="15"/>
      <c r="I283" s="15"/>
      <c r="J283" s="15"/>
      <c r="K283" s="15"/>
      <c r="L283" s="15"/>
      <c r="M283" s="15"/>
      <c r="N283" s="15"/>
      <c r="O283" s="15"/>
      <c r="P283" s="15"/>
      <c r="Q283" s="15"/>
      <c r="R283" s="15"/>
      <c r="S283" s="15"/>
      <c r="T283" s="15"/>
      <c r="U283" s="15"/>
    </row>
    <row r="284" spans="1:21" ht="30" customHeight="1" x14ac:dyDescent="0.25">
      <c r="A284" s="15"/>
      <c r="B284" s="15"/>
      <c r="C284" s="15"/>
      <c r="D284" s="15"/>
      <c r="E284" s="353"/>
      <c r="F284" s="15"/>
      <c r="G284" s="15"/>
      <c r="H284" s="15"/>
      <c r="I284" s="15"/>
      <c r="J284" s="15"/>
      <c r="K284" s="15"/>
      <c r="L284" s="15"/>
      <c r="M284" s="15"/>
      <c r="N284" s="15"/>
      <c r="O284" s="15"/>
      <c r="P284" s="15"/>
      <c r="Q284" s="15"/>
      <c r="R284" s="15"/>
      <c r="S284" s="15"/>
      <c r="T284" s="15"/>
      <c r="U284" s="15"/>
    </row>
    <row r="285" spans="1:21" ht="30" customHeight="1" x14ac:dyDescent="0.25">
      <c r="A285" s="15"/>
      <c r="B285" s="15"/>
      <c r="C285" s="15"/>
      <c r="D285" s="15"/>
      <c r="E285" s="353"/>
      <c r="F285" s="15"/>
      <c r="G285" s="15"/>
      <c r="H285" s="15"/>
      <c r="I285" s="15"/>
      <c r="J285" s="15"/>
      <c r="K285" s="15"/>
      <c r="L285" s="15"/>
      <c r="M285" s="15"/>
      <c r="N285" s="15"/>
      <c r="O285" s="15"/>
      <c r="P285" s="15"/>
      <c r="Q285" s="15"/>
      <c r="R285" s="15"/>
      <c r="S285" s="15"/>
      <c r="T285" s="15"/>
      <c r="U285" s="15"/>
    </row>
    <row r="286" spans="1:21" ht="30" customHeight="1" x14ac:dyDescent="0.25">
      <c r="A286" s="15"/>
      <c r="B286" s="15"/>
      <c r="C286" s="15"/>
      <c r="D286" s="15"/>
      <c r="E286" s="353"/>
      <c r="F286" s="15"/>
      <c r="G286" s="15"/>
      <c r="H286" s="15"/>
      <c r="I286" s="15"/>
      <c r="J286" s="15"/>
      <c r="K286" s="15"/>
      <c r="L286" s="15"/>
      <c r="M286" s="15"/>
      <c r="N286" s="15"/>
      <c r="O286" s="15"/>
      <c r="P286" s="15"/>
      <c r="Q286" s="15"/>
      <c r="R286" s="15"/>
      <c r="S286" s="15"/>
      <c r="T286" s="15"/>
      <c r="U286" s="15"/>
    </row>
    <row r="287" spans="1:21" ht="30" customHeight="1" x14ac:dyDescent="0.25">
      <c r="A287" s="15"/>
      <c r="B287" s="15"/>
      <c r="C287" s="15"/>
      <c r="D287" s="15"/>
      <c r="E287" s="353"/>
      <c r="F287" s="15"/>
      <c r="G287" s="15"/>
      <c r="H287" s="15"/>
      <c r="I287" s="15"/>
      <c r="J287" s="15"/>
      <c r="K287" s="15"/>
      <c r="L287" s="15"/>
      <c r="M287" s="15"/>
      <c r="N287" s="15"/>
      <c r="O287" s="15"/>
      <c r="P287" s="15"/>
      <c r="Q287" s="15"/>
      <c r="R287" s="15"/>
      <c r="S287" s="15"/>
      <c r="T287" s="15"/>
      <c r="U287" s="15"/>
    </row>
    <row r="288" spans="1:21" ht="30" customHeight="1" x14ac:dyDescent="0.25">
      <c r="A288" s="15"/>
      <c r="B288" s="15"/>
      <c r="C288" s="15"/>
      <c r="D288" s="15"/>
      <c r="E288" s="353"/>
      <c r="F288" s="15"/>
      <c r="G288" s="15"/>
      <c r="H288" s="15"/>
      <c r="I288" s="15"/>
      <c r="J288" s="15"/>
      <c r="K288" s="15"/>
      <c r="L288" s="15"/>
      <c r="M288" s="15"/>
      <c r="N288" s="15"/>
      <c r="O288" s="15"/>
      <c r="P288" s="15"/>
      <c r="Q288" s="15"/>
      <c r="R288" s="15"/>
      <c r="S288" s="15"/>
      <c r="T288" s="15"/>
      <c r="U288" s="15"/>
    </row>
    <row r="289" spans="1:21" ht="30" customHeight="1" x14ac:dyDescent="0.25">
      <c r="A289" s="15"/>
      <c r="B289" s="15"/>
      <c r="C289" s="15"/>
      <c r="D289" s="15"/>
      <c r="E289" s="353"/>
      <c r="F289" s="15"/>
      <c r="G289" s="15"/>
      <c r="H289" s="15"/>
      <c r="I289" s="15"/>
      <c r="J289" s="15"/>
      <c r="K289" s="15"/>
      <c r="L289" s="15"/>
      <c r="M289" s="15"/>
      <c r="N289" s="15"/>
      <c r="O289" s="15"/>
      <c r="P289" s="15"/>
      <c r="Q289" s="15"/>
      <c r="R289" s="15"/>
      <c r="S289" s="15"/>
      <c r="T289" s="15"/>
      <c r="U289" s="15"/>
    </row>
    <row r="290" spans="1:21" ht="30" customHeight="1" x14ac:dyDescent="0.25">
      <c r="A290" s="15"/>
      <c r="B290" s="15"/>
      <c r="C290" s="15"/>
      <c r="D290" s="15"/>
      <c r="E290" s="353"/>
      <c r="F290" s="15"/>
      <c r="G290" s="15"/>
      <c r="H290" s="15"/>
      <c r="I290" s="15"/>
      <c r="J290" s="15"/>
      <c r="K290" s="15"/>
      <c r="L290" s="15"/>
      <c r="M290" s="15"/>
      <c r="N290" s="15"/>
      <c r="O290" s="15"/>
      <c r="P290" s="15"/>
      <c r="Q290" s="15"/>
      <c r="R290" s="15"/>
      <c r="S290" s="15"/>
      <c r="T290" s="15"/>
      <c r="U290" s="15"/>
    </row>
    <row r="291" spans="1:21" ht="30" customHeight="1" x14ac:dyDescent="0.25">
      <c r="A291" s="15"/>
      <c r="B291" s="15"/>
      <c r="C291" s="15"/>
      <c r="D291" s="15"/>
      <c r="E291" s="353"/>
      <c r="F291" s="15"/>
      <c r="G291" s="15"/>
      <c r="H291" s="15"/>
      <c r="I291" s="15"/>
      <c r="J291" s="15"/>
      <c r="K291" s="15"/>
      <c r="L291" s="15"/>
      <c r="M291" s="15"/>
      <c r="N291" s="15"/>
      <c r="O291" s="15"/>
      <c r="P291" s="15"/>
      <c r="Q291" s="15"/>
      <c r="R291" s="15"/>
      <c r="S291" s="15"/>
      <c r="T291" s="15"/>
      <c r="U291" s="15"/>
    </row>
    <row r="292" spans="1:21" ht="30" customHeight="1" x14ac:dyDescent="0.25">
      <c r="A292" s="15"/>
      <c r="B292" s="15"/>
      <c r="C292" s="15"/>
      <c r="D292" s="15"/>
      <c r="E292" s="353"/>
      <c r="F292" s="15"/>
      <c r="G292" s="15"/>
      <c r="H292" s="15"/>
      <c r="I292" s="15"/>
      <c r="J292" s="15"/>
      <c r="K292" s="15"/>
      <c r="L292" s="15"/>
      <c r="M292" s="15"/>
      <c r="N292" s="15"/>
      <c r="O292" s="15"/>
      <c r="P292" s="15"/>
      <c r="Q292" s="15"/>
      <c r="R292" s="15"/>
      <c r="S292" s="15"/>
      <c r="T292" s="15"/>
      <c r="U292" s="15"/>
    </row>
    <row r="293" spans="1:21" ht="30" customHeight="1" x14ac:dyDescent="0.25">
      <c r="A293" s="15"/>
      <c r="B293" s="15"/>
      <c r="C293" s="15"/>
      <c r="D293" s="15"/>
      <c r="E293" s="353"/>
      <c r="F293" s="15"/>
      <c r="G293" s="15"/>
      <c r="H293" s="15"/>
      <c r="I293" s="15"/>
      <c r="J293" s="15"/>
      <c r="K293" s="15"/>
      <c r="L293" s="15"/>
      <c r="M293" s="15"/>
      <c r="N293" s="15"/>
      <c r="O293" s="15"/>
      <c r="P293" s="15"/>
      <c r="Q293" s="15"/>
      <c r="R293" s="15"/>
      <c r="S293" s="15"/>
      <c r="T293" s="15"/>
      <c r="U293" s="15"/>
    </row>
    <row r="294" spans="1:21" ht="30" customHeight="1" x14ac:dyDescent="0.25">
      <c r="A294" s="15"/>
      <c r="B294" s="15"/>
      <c r="C294" s="15"/>
      <c r="D294" s="15"/>
      <c r="E294" s="353"/>
      <c r="F294" s="15"/>
      <c r="G294" s="15"/>
      <c r="H294" s="15"/>
      <c r="I294" s="15"/>
      <c r="J294" s="15"/>
      <c r="K294" s="15"/>
      <c r="L294" s="15"/>
      <c r="M294" s="15"/>
      <c r="N294" s="15"/>
      <c r="O294" s="15"/>
      <c r="P294" s="15"/>
      <c r="Q294" s="15"/>
      <c r="R294" s="15"/>
      <c r="S294" s="15"/>
      <c r="T294" s="15"/>
      <c r="U294" s="15"/>
    </row>
    <row r="295" spans="1:21" ht="30" customHeight="1" x14ac:dyDescent="0.25">
      <c r="A295" s="15"/>
      <c r="B295" s="15"/>
      <c r="C295" s="15"/>
      <c r="D295" s="15"/>
      <c r="E295" s="353"/>
      <c r="F295" s="15"/>
      <c r="G295" s="15"/>
      <c r="H295" s="15"/>
      <c r="I295" s="15"/>
      <c r="J295" s="15"/>
      <c r="K295" s="15"/>
      <c r="L295" s="15"/>
      <c r="M295" s="15"/>
      <c r="N295" s="15"/>
      <c r="O295" s="15"/>
      <c r="P295" s="15"/>
      <c r="Q295" s="15"/>
      <c r="R295" s="15"/>
      <c r="S295" s="15"/>
      <c r="T295" s="15"/>
      <c r="U295" s="15"/>
    </row>
    <row r="296" spans="1:21" ht="30" customHeight="1" x14ac:dyDescent="0.25">
      <c r="A296" s="15"/>
      <c r="B296" s="15"/>
      <c r="C296" s="15"/>
      <c r="D296" s="15"/>
      <c r="E296" s="353"/>
      <c r="F296" s="15"/>
      <c r="G296" s="15"/>
      <c r="H296" s="15"/>
      <c r="I296" s="15"/>
      <c r="J296" s="15"/>
      <c r="K296" s="15"/>
      <c r="L296" s="15"/>
      <c r="M296" s="15"/>
      <c r="N296" s="15"/>
      <c r="O296" s="15"/>
      <c r="P296" s="15"/>
      <c r="Q296" s="15"/>
      <c r="R296" s="15"/>
      <c r="S296" s="15"/>
      <c r="T296" s="15"/>
      <c r="U296" s="15"/>
    </row>
    <row r="297" spans="1:21" ht="30" customHeight="1" x14ac:dyDescent="0.25">
      <c r="A297" s="15"/>
      <c r="B297" s="15"/>
      <c r="C297" s="15"/>
      <c r="D297" s="15"/>
      <c r="E297" s="353"/>
      <c r="F297" s="15"/>
      <c r="G297" s="15"/>
      <c r="H297" s="15"/>
      <c r="I297" s="15"/>
      <c r="J297" s="15"/>
      <c r="K297" s="15"/>
      <c r="L297" s="15"/>
      <c r="M297" s="15"/>
      <c r="N297" s="15"/>
      <c r="O297" s="15"/>
      <c r="P297" s="15"/>
      <c r="Q297" s="15"/>
      <c r="R297" s="15"/>
      <c r="S297" s="15"/>
      <c r="T297" s="15"/>
      <c r="U297" s="15"/>
    </row>
    <row r="298" spans="1:21" ht="30" customHeight="1" x14ac:dyDescent="0.25">
      <c r="A298" s="15"/>
      <c r="B298" s="15"/>
      <c r="C298" s="15"/>
      <c r="D298" s="15"/>
      <c r="E298" s="353"/>
      <c r="F298" s="15"/>
      <c r="G298" s="15"/>
      <c r="H298" s="15"/>
      <c r="I298" s="15"/>
      <c r="J298" s="15"/>
      <c r="K298" s="15"/>
      <c r="L298" s="15"/>
      <c r="M298" s="15"/>
      <c r="N298" s="15"/>
      <c r="O298" s="15"/>
      <c r="P298" s="15"/>
      <c r="Q298" s="15"/>
      <c r="R298" s="15"/>
      <c r="S298" s="15"/>
      <c r="T298" s="15"/>
      <c r="U298" s="15"/>
    </row>
    <row r="299" spans="1:21" ht="30" customHeight="1" x14ac:dyDescent="0.25">
      <c r="A299" s="15"/>
      <c r="B299" s="15"/>
      <c r="C299" s="15"/>
      <c r="D299" s="15"/>
      <c r="E299" s="353"/>
      <c r="F299" s="15"/>
      <c r="G299" s="15"/>
      <c r="H299" s="15"/>
      <c r="I299" s="15"/>
      <c r="J299" s="15"/>
      <c r="K299" s="15"/>
      <c r="L299" s="15"/>
      <c r="M299" s="15"/>
      <c r="N299" s="15"/>
      <c r="O299" s="15"/>
      <c r="P299" s="15"/>
      <c r="Q299" s="15"/>
      <c r="R299" s="15"/>
      <c r="S299" s="15"/>
      <c r="T299" s="15"/>
      <c r="U299" s="15"/>
    </row>
    <row r="300" spans="1:21" ht="30" customHeight="1" x14ac:dyDescent="0.25">
      <c r="A300" s="15"/>
      <c r="B300" s="15"/>
      <c r="C300" s="15"/>
      <c r="D300" s="15"/>
      <c r="E300" s="353"/>
      <c r="F300" s="15"/>
      <c r="G300" s="15"/>
      <c r="H300" s="15"/>
      <c r="I300" s="15"/>
      <c r="J300" s="15"/>
      <c r="K300" s="15"/>
      <c r="L300" s="15"/>
      <c r="M300" s="15"/>
      <c r="N300" s="15"/>
      <c r="O300" s="15"/>
      <c r="P300" s="15"/>
      <c r="Q300" s="15"/>
      <c r="R300" s="15"/>
      <c r="S300" s="15"/>
      <c r="T300" s="15"/>
      <c r="U300" s="15"/>
    </row>
    <row r="301" spans="1:21" ht="30" customHeight="1" x14ac:dyDescent="0.25">
      <c r="A301" s="15"/>
      <c r="B301" s="15"/>
      <c r="C301" s="15"/>
      <c r="D301" s="15"/>
      <c r="E301" s="353"/>
      <c r="F301" s="15"/>
      <c r="G301" s="15"/>
      <c r="H301" s="15"/>
      <c r="I301" s="15"/>
      <c r="J301" s="15"/>
      <c r="K301" s="15"/>
      <c r="L301" s="15"/>
      <c r="M301" s="15"/>
      <c r="N301" s="15"/>
      <c r="O301" s="15"/>
      <c r="P301" s="15"/>
      <c r="Q301" s="15"/>
      <c r="R301" s="15"/>
      <c r="S301" s="15"/>
      <c r="T301" s="15"/>
      <c r="U301" s="15"/>
    </row>
    <row r="302" spans="1:21" ht="30" customHeight="1" x14ac:dyDescent="0.25">
      <c r="A302" s="15"/>
      <c r="B302" s="15"/>
      <c r="C302" s="15"/>
      <c r="D302" s="15"/>
      <c r="E302" s="353"/>
      <c r="F302" s="15"/>
      <c r="G302" s="15"/>
      <c r="H302" s="15"/>
      <c r="I302" s="15"/>
      <c r="J302" s="15"/>
      <c r="K302" s="15"/>
      <c r="L302" s="15"/>
      <c r="M302" s="15"/>
      <c r="N302" s="15"/>
      <c r="O302" s="15"/>
      <c r="P302" s="15"/>
      <c r="Q302" s="15"/>
      <c r="R302" s="15"/>
      <c r="S302" s="15"/>
      <c r="T302" s="15"/>
      <c r="U302" s="15"/>
    </row>
    <row r="303" spans="1:21" ht="30" customHeight="1" x14ac:dyDescent="0.25">
      <c r="A303" s="15"/>
      <c r="B303" s="15"/>
      <c r="C303" s="15"/>
      <c r="D303" s="15"/>
      <c r="E303" s="353"/>
      <c r="F303" s="15"/>
      <c r="G303" s="15"/>
      <c r="H303" s="15"/>
      <c r="I303" s="15"/>
      <c r="J303" s="15"/>
      <c r="K303" s="15"/>
      <c r="L303" s="15"/>
      <c r="M303" s="15"/>
      <c r="N303" s="15"/>
      <c r="O303" s="15"/>
      <c r="P303" s="15"/>
      <c r="Q303" s="15"/>
      <c r="R303" s="15"/>
      <c r="S303" s="15"/>
      <c r="T303" s="15"/>
      <c r="U303" s="15"/>
    </row>
    <row r="304" spans="1:21" ht="30" customHeight="1" x14ac:dyDescent="0.25">
      <c r="A304" s="15"/>
      <c r="B304" s="15"/>
      <c r="C304" s="15"/>
      <c r="D304" s="15"/>
      <c r="E304" s="353"/>
      <c r="F304" s="15"/>
      <c r="G304" s="15"/>
      <c r="H304" s="15"/>
      <c r="I304" s="15"/>
      <c r="J304" s="15"/>
      <c r="K304" s="15"/>
      <c r="L304" s="15"/>
      <c r="M304" s="15"/>
      <c r="N304" s="15"/>
      <c r="O304" s="15"/>
      <c r="P304" s="15"/>
      <c r="Q304" s="15"/>
      <c r="R304" s="15"/>
      <c r="S304" s="15"/>
      <c r="T304" s="15"/>
      <c r="U304" s="15"/>
    </row>
    <row r="305" spans="1:21" ht="30" customHeight="1" x14ac:dyDescent="0.25">
      <c r="A305" s="15"/>
      <c r="B305" s="15"/>
      <c r="C305" s="15"/>
      <c r="D305" s="15"/>
      <c r="E305" s="353"/>
      <c r="F305" s="15"/>
      <c r="G305" s="15"/>
      <c r="H305" s="15"/>
      <c r="I305" s="15"/>
      <c r="J305" s="15"/>
      <c r="K305" s="15"/>
      <c r="L305" s="15"/>
      <c r="M305" s="15"/>
      <c r="N305" s="15"/>
      <c r="O305" s="15"/>
      <c r="P305" s="15"/>
      <c r="Q305" s="15"/>
      <c r="R305" s="15"/>
      <c r="S305" s="15"/>
      <c r="T305" s="15"/>
      <c r="U305" s="15"/>
    </row>
    <row r="306" spans="1:21" ht="30" customHeight="1" x14ac:dyDescent="0.25">
      <c r="A306" s="15"/>
      <c r="B306" s="15"/>
      <c r="C306" s="15"/>
      <c r="D306" s="15"/>
      <c r="E306" s="353"/>
      <c r="F306" s="15"/>
      <c r="G306" s="15"/>
      <c r="H306" s="15"/>
      <c r="I306" s="15"/>
      <c r="J306" s="15"/>
      <c r="K306" s="15"/>
      <c r="L306" s="15"/>
      <c r="M306" s="15"/>
      <c r="N306" s="15"/>
      <c r="O306" s="15"/>
      <c r="P306" s="15"/>
      <c r="Q306" s="15"/>
      <c r="R306" s="15"/>
      <c r="S306" s="15"/>
      <c r="T306" s="15"/>
      <c r="U306" s="15"/>
    </row>
    <row r="307" spans="1:21" ht="30" customHeight="1" x14ac:dyDescent="0.25">
      <c r="A307" s="15"/>
      <c r="B307" s="15"/>
      <c r="C307" s="15"/>
      <c r="D307" s="15"/>
      <c r="E307" s="353"/>
      <c r="F307" s="15"/>
      <c r="G307" s="15"/>
      <c r="H307" s="15"/>
      <c r="I307" s="15"/>
      <c r="J307" s="15"/>
      <c r="K307" s="15"/>
      <c r="L307" s="15"/>
      <c r="M307" s="15"/>
      <c r="N307" s="15"/>
      <c r="O307" s="15"/>
      <c r="P307" s="15"/>
      <c r="Q307" s="15"/>
      <c r="R307" s="15"/>
      <c r="S307" s="15"/>
      <c r="T307" s="15"/>
      <c r="U307" s="15"/>
    </row>
    <row r="308" spans="1:21" ht="30" customHeight="1" x14ac:dyDescent="0.25">
      <c r="A308" s="15"/>
      <c r="B308" s="15"/>
      <c r="C308" s="15"/>
      <c r="D308" s="15"/>
      <c r="E308" s="353"/>
      <c r="F308" s="15"/>
      <c r="G308" s="15"/>
      <c r="H308" s="15"/>
      <c r="I308" s="15"/>
      <c r="J308" s="15"/>
      <c r="K308" s="15"/>
      <c r="L308" s="15"/>
      <c r="M308" s="15"/>
      <c r="N308" s="15"/>
      <c r="O308" s="15"/>
      <c r="P308" s="15"/>
      <c r="Q308" s="15"/>
      <c r="R308" s="15"/>
      <c r="S308" s="15"/>
      <c r="T308" s="15"/>
      <c r="U308" s="15"/>
    </row>
    <row r="309" spans="1:21" ht="30" customHeight="1" x14ac:dyDescent="0.25">
      <c r="A309" s="15"/>
      <c r="B309" s="15"/>
      <c r="C309" s="15"/>
      <c r="D309" s="15"/>
      <c r="E309" s="353"/>
      <c r="F309" s="15"/>
      <c r="G309" s="15"/>
      <c r="H309" s="15"/>
      <c r="I309" s="15"/>
      <c r="J309" s="15"/>
      <c r="K309" s="15"/>
      <c r="L309" s="15"/>
      <c r="M309" s="15"/>
      <c r="N309" s="15"/>
      <c r="O309" s="15"/>
      <c r="P309" s="15"/>
      <c r="Q309" s="15"/>
      <c r="R309" s="15"/>
      <c r="S309" s="15"/>
      <c r="T309" s="15"/>
      <c r="U309" s="15"/>
    </row>
    <row r="310" spans="1:21" ht="30" customHeight="1" x14ac:dyDescent="0.25">
      <c r="A310" s="15"/>
      <c r="B310" s="15"/>
      <c r="C310" s="15"/>
      <c r="D310" s="15"/>
      <c r="E310" s="353"/>
      <c r="F310" s="15"/>
      <c r="G310" s="15"/>
      <c r="H310" s="15"/>
      <c r="I310" s="15"/>
      <c r="J310" s="15"/>
      <c r="K310" s="15"/>
      <c r="L310" s="15"/>
      <c r="M310" s="15"/>
      <c r="N310" s="15"/>
      <c r="O310" s="15"/>
      <c r="P310" s="15"/>
      <c r="Q310" s="15"/>
      <c r="R310" s="15"/>
      <c r="S310" s="15"/>
      <c r="T310" s="15"/>
      <c r="U310" s="15"/>
    </row>
    <row r="311" spans="1:21" ht="30" customHeight="1" x14ac:dyDescent="0.25">
      <c r="A311" s="15"/>
      <c r="B311" s="15"/>
      <c r="C311" s="15"/>
      <c r="D311" s="15"/>
      <c r="E311" s="353"/>
      <c r="F311" s="15"/>
      <c r="G311" s="15"/>
      <c r="H311" s="15"/>
      <c r="I311" s="15"/>
      <c r="J311" s="15"/>
      <c r="K311" s="15"/>
      <c r="L311" s="15"/>
      <c r="M311" s="15"/>
      <c r="N311" s="15"/>
      <c r="O311" s="15"/>
      <c r="P311" s="15"/>
      <c r="Q311" s="15"/>
      <c r="R311" s="15"/>
      <c r="S311" s="15"/>
      <c r="T311" s="15"/>
      <c r="U311" s="15"/>
    </row>
    <row r="312" spans="1:21" ht="30" customHeight="1" x14ac:dyDescent="0.25">
      <c r="A312" s="15"/>
      <c r="B312" s="15"/>
      <c r="C312" s="15"/>
      <c r="D312" s="15"/>
      <c r="E312" s="353"/>
      <c r="F312" s="15"/>
      <c r="G312" s="15"/>
      <c r="H312" s="15"/>
      <c r="I312" s="15"/>
      <c r="J312" s="15"/>
      <c r="K312" s="15"/>
      <c r="L312" s="15"/>
      <c r="M312" s="15"/>
      <c r="N312" s="15"/>
      <c r="O312" s="15"/>
      <c r="P312" s="15"/>
      <c r="Q312" s="15"/>
      <c r="R312" s="15"/>
      <c r="S312" s="15"/>
      <c r="T312" s="15"/>
      <c r="U312" s="15"/>
    </row>
    <row r="313" spans="1:21" ht="30" customHeight="1" x14ac:dyDescent="0.25">
      <c r="A313" s="15"/>
      <c r="B313" s="15"/>
      <c r="C313" s="15"/>
      <c r="D313" s="15"/>
      <c r="E313" s="353"/>
      <c r="F313" s="15"/>
      <c r="G313" s="15"/>
      <c r="H313" s="15"/>
      <c r="I313" s="15"/>
      <c r="J313" s="15"/>
      <c r="K313" s="15"/>
      <c r="L313" s="15"/>
      <c r="M313" s="15"/>
      <c r="N313" s="15"/>
      <c r="O313" s="15"/>
      <c r="P313" s="15"/>
      <c r="Q313" s="15"/>
      <c r="R313" s="15"/>
      <c r="S313" s="15"/>
      <c r="T313" s="15"/>
      <c r="U313" s="15"/>
    </row>
    <row r="314" spans="1:21" ht="30" customHeight="1" x14ac:dyDescent="0.25">
      <c r="A314" s="15"/>
      <c r="B314" s="15"/>
      <c r="C314" s="15"/>
      <c r="D314" s="15"/>
      <c r="E314" s="353"/>
      <c r="F314" s="15"/>
      <c r="G314" s="15"/>
      <c r="H314" s="15"/>
      <c r="I314" s="15"/>
      <c r="J314" s="15"/>
      <c r="K314" s="15"/>
      <c r="L314" s="15"/>
      <c r="M314" s="15"/>
      <c r="N314" s="15"/>
      <c r="O314" s="15"/>
      <c r="P314" s="15"/>
      <c r="Q314" s="15"/>
      <c r="R314" s="15"/>
      <c r="S314" s="15"/>
      <c r="T314" s="15"/>
      <c r="U314" s="15"/>
    </row>
    <row r="315" spans="1:21" ht="30" customHeight="1" x14ac:dyDescent="0.25">
      <c r="A315" s="15"/>
      <c r="B315" s="15"/>
      <c r="C315" s="15"/>
      <c r="D315" s="15"/>
      <c r="E315" s="353"/>
      <c r="F315" s="15"/>
      <c r="G315" s="15"/>
      <c r="H315" s="15"/>
      <c r="I315" s="15"/>
      <c r="J315" s="15"/>
      <c r="K315" s="15"/>
      <c r="L315" s="15"/>
      <c r="M315" s="15"/>
      <c r="N315" s="15"/>
      <c r="O315" s="15"/>
      <c r="P315" s="15"/>
      <c r="Q315" s="15"/>
      <c r="R315" s="15"/>
      <c r="S315" s="15"/>
      <c r="T315" s="15"/>
      <c r="U315" s="15"/>
    </row>
    <row r="316" spans="1:21" ht="30" customHeight="1" x14ac:dyDescent="0.25">
      <c r="A316" s="15"/>
      <c r="B316" s="15"/>
      <c r="C316" s="15"/>
      <c r="D316" s="15"/>
      <c r="E316" s="353"/>
      <c r="F316" s="15"/>
      <c r="G316" s="15"/>
      <c r="H316" s="15"/>
      <c r="I316" s="15"/>
      <c r="J316" s="15"/>
      <c r="K316" s="15"/>
      <c r="L316" s="15"/>
      <c r="M316" s="15"/>
      <c r="N316" s="15"/>
      <c r="O316" s="15"/>
      <c r="P316" s="15"/>
      <c r="Q316" s="15"/>
      <c r="R316" s="15"/>
      <c r="S316" s="15"/>
      <c r="T316" s="15"/>
      <c r="U316" s="15"/>
    </row>
    <row r="317" spans="1:21" ht="30" customHeight="1" x14ac:dyDescent="0.25">
      <c r="A317" s="15"/>
      <c r="B317" s="15"/>
      <c r="C317" s="15"/>
      <c r="D317" s="15"/>
      <c r="E317" s="353"/>
      <c r="F317" s="15"/>
      <c r="G317" s="15"/>
      <c r="H317" s="15"/>
      <c r="I317" s="15"/>
      <c r="J317" s="15"/>
      <c r="K317" s="15"/>
      <c r="L317" s="15"/>
      <c r="M317" s="15"/>
      <c r="N317" s="15"/>
      <c r="O317" s="15"/>
      <c r="P317" s="15"/>
      <c r="Q317" s="15"/>
      <c r="R317" s="15"/>
      <c r="S317" s="15"/>
      <c r="T317" s="15"/>
      <c r="U317" s="15"/>
    </row>
    <row r="318" spans="1:21" ht="30" customHeight="1" x14ac:dyDescent="0.25">
      <c r="A318" s="15"/>
      <c r="B318" s="15"/>
      <c r="C318" s="15"/>
      <c r="D318" s="15"/>
      <c r="E318" s="353"/>
      <c r="F318" s="15"/>
      <c r="G318" s="15"/>
      <c r="H318" s="15"/>
      <c r="I318" s="15"/>
      <c r="J318" s="15"/>
      <c r="K318" s="15"/>
      <c r="L318" s="15"/>
      <c r="M318" s="15"/>
      <c r="N318" s="15"/>
      <c r="O318" s="15"/>
      <c r="P318" s="15"/>
      <c r="Q318" s="15"/>
      <c r="R318" s="15"/>
      <c r="S318" s="15"/>
      <c r="T318" s="15"/>
      <c r="U318" s="15"/>
    </row>
    <row r="319" spans="1:21" ht="30" customHeight="1" x14ac:dyDescent="0.25">
      <c r="A319" s="15"/>
      <c r="B319" s="15"/>
      <c r="C319" s="15"/>
      <c r="D319" s="15"/>
      <c r="E319" s="353"/>
      <c r="F319" s="15"/>
      <c r="G319" s="15"/>
      <c r="H319" s="15"/>
      <c r="I319" s="15"/>
      <c r="J319" s="15"/>
      <c r="K319" s="15"/>
      <c r="L319" s="15"/>
      <c r="M319" s="15"/>
      <c r="N319" s="15"/>
      <c r="O319" s="15"/>
      <c r="P319" s="15"/>
      <c r="Q319" s="15"/>
      <c r="R319" s="15"/>
      <c r="S319" s="15"/>
      <c r="T319" s="15"/>
      <c r="U319" s="15"/>
    </row>
    <row r="320" spans="1:21" ht="30" customHeight="1" x14ac:dyDescent="0.25">
      <c r="A320" s="15"/>
      <c r="B320" s="15"/>
      <c r="C320" s="15"/>
      <c r="D320" s="15"/>
      <c r="E320" s="353"/>
      <c r="F320" s="15"/>
      <c r="G320" s="15"/>
      <c r="H320" s="15"/>
      <c r="I320" s="15"/>
      <c r="J320" s="15"/>
      <c r="K320" s="15"/>
      <c r="L320" s="15"/>
      <c r="M320" s="15"/>
      <c r="N320" s="15"/>
      <c r="O320" s="15"/>
      <c r="P320" s="15"/>
      <c r="Q320" s="15"/>
      <c r="R320" s="15"/>
      <c r="S320" s="15"/>
      <c r="T320" s="15"/>
      <c r="U320" s="15"/>
    </row>
    <row r="321" spans="1:21" ht="30" customHeight="1" x14ac:dyDescent="0.25">
      <c r="A321" s="15"/>
      <c r="B321" s="15"/>
      <c r="C321" s="15"/>
      <c r="D321" s="15"/>
      <c r="E321" s="353"/>
      <c r="F321" s="15"/>
      <c r="G321" s="15"/>
      <c r="H321" s="15"/>
      <c r="I321" s="15"/>
      <c r="J321" s="15"/>
      <c r="K321" s="15"/>
      <c r="L321" s="15"/>
      <c r="M321" s="15"/>
      <c r="N321" s="15"/>
      <c r="O321" s="15"/>
      <c r="P321" s="15"/>
      <c r="Q321" s="15"/>
      <c r="R321" s="15"/>
      <c r="S321" s="15"/>
      <c r="T321" s="15"/>
      <c r="U321" s="15"/>
    </row>
    <row r="322" spans="1:21" ht="30" customHeight="1" x14ac:dyDescent="0.25">
      <c r="A322" s="15"/>
      <c r="B322" s="15"/>
      <c r="C322" s="15"/>
      <c r="D322" s="15"/>
      <c r="E322" s="353"/>
      <c r="F322" s="15"/>
      <c r="G322" s="15"/>
      <c r="H322" s="15"/>
      <c r="I322" s="15"/>
      <c r="J322" s="15"/>
      <c r="K322" s="15"/>
      <c r="L322" s="15"/>
      <c r="M322" s="15"/>
      <c r="N322" s="15"/>
      <c r="O322" s="15"/>
      <c r="P322" s="15"/>
      <c r="Q322" s="15"/>
      <c r="R322" s="15"/>
      <c r="S322" s="15"/>
      <c r="T322" s="15"/>
      <c r="U322" s="15"/>
    </row>
    <row r="323" spans="1:21" ht="30" customHeight="1" x14ac:dyDescent="0.25">
      <c r="A323" s="15"/>
      <c r="B323" s="15"/>
      <c r="C323" s="15"/>
      <c r="D323" s="15"/>
      <c r="E323" s="353"/>
      <c r="F323" s="15"/>
      <c r="G323" s="15"/>
      <c r="H323" s="15"/>
      <c r="I323" s="15"/>
      <c r="J323" s="15"/>
      <c r="K323" s="15"/>
      <c r="L323" s="15"/>
      <c r="M323" s="15"/>
      <c r="N323" s="15"/>
      <c r="O323" s="15"/>
      <c r="P323" s="15"/>
      <c r="Q323" s="15"/>
      <c r="R323" s="15"/>
      <c r="S323" s="15"/>
      <c r="T323" s="15"/>
      <c r="U323" s="15"/>
    </row>
    <row r="324" spans="1:21" ht="30" customHeight="1" x14ac:dyDescent="0.25">
      <c r="A324" s="15"/>
      <c r="B324" s="15"/>
      <c r="C324" s="15"/>
      <c r="D324" s="15"/>
      <c r="E324" s="353"/>
      <c r="F324" s="15"/>
      <c r="G324" s="15"/>
      <c r="H324" s="15"/>
      <c r="I324" s="15"/>
      <c r="J324" s="15"/>
      <c r="K324" s="15"/>
      <c r="L324" s="15"/>
      <c r="M324" s="15"/>
      <c r="N324" s="15"/>
      <c r="O324" s="15"/>
      <c r="P324" s="15"/>
      <c r="Q324" s="15"/>
      <c r="R324" s="15"/>
      <c r="S324" s="15"/>
      <c r="T324" s="15"/>
      <c r="U324" s="15"/>
    </row>
    <row r="325" spans="1:21" ht="30" customHeight="1" x14ac:dyDescent="0.25">
      <c r="A325" s="15"/>
      <c r="B325" s="15"/>
      <c r="C325" s="15"/>
      <c r="D325" s="15"/>
      <c r="E325" s="353"/>
      <c r="F325" s="15"/>
      <c r="G325" s="15"/>
      <c r="H325" s="15"/>
      <c r="I325" s="15"/>
      <c r="J325" s="15"/>
      <c r="K325" s="15"/>
      <c r="L325" s="15"/>
      <c r="M325" s="15"/>
      <c r="N325" s="15"/>
      <c r="O325" s="15"/>
      <c r="P325" s="15"/>
      <c r="Q325" s="15"/>
      <c r="R325" s="15"/>
      <c r="S325" s="15"/>
      <c r="T325" s="15"/>
      <c r="U325" s="15"/>
    </row>
    <row r="326" spans="1:21" ht="30" customHeight="1" x14ac:dyDescent="0.25">
      <c r="A326" s="15"/>
      <c r="B326" s="15"/>
      <c r="C326" s="15"/>
      <c r="D326" s="15"/>
      <c r="E326" s="353"/>
      <c r="F326" s="15"/>
      <c r="G326" s="15"/>
      <c r="H326" s="15"/>
      <c r="I326" s="15"/>
      <c r="J326" s="15"/>
      <c r="K326" s="15"/>
      <c r="L326" s="15"/>
      <c r="M326" s="15"/>
      <c r="N326" s="15"/>
      <c r="O326" s="15"/>
      <c r="P326" s="15"/>
      <c r="Q326" s="15"/>
      <c r="R326" s="15"/>
      <c r="S326" s="15"/>
      <c r="T326" s="15"/>
      <c r="U326" s="15"/>
    </row>
    <row r="327" spans="1:21" ht="30" customHeight="1" x14ac:dyDescent="0.25">
      <c r="A327" s="15"/>
      <c r="B327" s="15"/>
      <c r="C327" s="15"/>
      <c r="D327" s="15"/>
      <c r="E327" s="353"/>
      <c r="F327" s="15"/>
      <c r="G327" s="15"/>
      <c r="H327" s="15"/>
      <c r="I327" s="15"/>
      <c r="J327" s="15"/>
      <c r="K327" s="15"/>
      <c r="L327" s="15"/>
      <c r="M327" s="15"/>
      <c r="N327" s="15"/>
      <c r="O327" s="15"/>
      <c r="P327" s="15"/>
      <c r="Q327" s="15"/>
      <c r="R327" s="15"/>
      <c r="S327" s="15"/>
      <c r="T327" s="15"/>
      <c r="U327" s="15"/>
    </row>
    <row r="328" spans="1:21" ht="30" customHeight="1" x14ac:dyDescent="0.25">
      <c r="A328" s="15"/>
      <c r="B328" s="15"/>
      <c r="C328" s="15"/>
      <c r="D328" s="15"/>
      <c r="E328" s="353"/>
      <c r="F328" s="15"/>
      <c r="G328" s="15"/>
      <c r="H328" s="15"/>
      <c r="I328" s="15"/>
      <c r="J328" s="15"/>
      <c r="K328" s="15"/>
      <c r="L328" s="15"/>
      <c r="M328" s="15"/>
      <c r="N328" s="15"/>
      <c r="O328" s="15"/>
      <c r="P328" s="15"/>
      <c r="Q328" s="15"/>
      <c r="R328" s="15"/>
      <c r="S328" s="15"/>
      <c r="T328" s="15"/>
      <c r="U328" s="15"/>
    </row>
    <row r="329" spans="1:21" ht="30" customHeight="1" x14ac:dyDescent="0.25">
      <c r="A329" s="15"/>
      <c r="B329" s="15"/>
      <c r="C329" s="15"/>
      <c r="D329" s="15"/>
      <c r="E329" s="353"/>
      <c r="F329" s="15"/>
      <c r="G329" s="15"/>
      <c r="H329" s="15"/>
      <c r="I329" s="15"/>
      <c r="J329" s="15"/>
      <c r="K329" s="15"/>
      <c r="L329" s="15"/>
      <c r="M329" s="15"/>
      <c r="N329" s="15"/>
      <c r="O329" s="15"/>
      <c r="P329" s="15"/>
      <c r="Q329" s="15"/>
      <c r="R329" s="15"/>
      <c r="S329" s="15"/>
      <c r="T329" s="15"/>
      <c r="U329" s="15"/>
    </row>
    <row r="330" spans="1:21" ht="30" customHeight="1" x14ac:dyDescent="0.25">
      <c r="A330" s="15"/>
      <c r="B330" s="15"/>
      <c r="C330" s="15"/>
      <c r="D330" s="15"/>
      <c r="E330" s="353"/>
      <c r="F330" s="15"/>
      <c r="G330" s="15"/>
      <c r="H330" s="15"/>
      <c r="I330" s="15"/>
      <c r="J330" s="15"/>
      <c r="K330" s="15"/>
      <c r="L330" s="15"/>
      <c r="M330" s="15"/>
      <c r="N330" s="15"/>
      <c r="O330" s="15"/>
      <c r="P330" s="15"/>
      <c r="Q330" s="15"/>
      <c r="R330" s="15"/>
      <c r="S330" s="15"/>
      <c r="T330" s="15"/>
      <c r="U330" s="15"/>
    </row>
    <row r="331" spans="1:21" ht="30" customHeight="1" x14ac:dyDescent="0.25">
      <c r="A331" s="15"/>
      <c r="B331" s="15"/>
      <c r="C331" s="15"/>
      <c r="D331" s="15"/>
      <c r="E331" s="353"/>
      <c r="F331" s="15"/>
      <c r="G331" s="15"/>
      <c r="H331" s="15"/>
      <c r="I331" s="15"/>
      <c r="J331" s="15"/>
      <c r="K331" s="15"/>
      <c r="L331" s="15"/>
      <c r="M331" s="15"/>
      <c r="N331" s="15"/>
      <c r="O331" s="15"/>
      <c r="P331" s="15"/>
      <c r="Q331" s="15"/>
      <c r="R331" s="15"/>
      <c r="S331" s="15"/>
      <c r="T331" s="15"/>
      <c r="U331" s="15"/>
    </row>
    <row r="332" spans="1:21" ht="30" customHeight="1" x14ac:dyDescent="0.25">
      <c r="A332" s="15"/>
      <c r="B332" s="15"/>
      <c r="C332" s="15"/>
      <c r="D332" s="15"/>
      <c r="E332" s="353"/>
      <c r="F332" s="15"/>
      <c r="G332" s="15"/>
      <c r="H332" s="15"/>
      <c r="I332" s="15"/>
      <c r="J332" s="15"/>
      <c r="K332" s="15"/>
      <c r="L332" s="15"/>
      <c r="M332" s="15"/>
      <c r="N332" s="15"/>
      <c r="O332" s="15"/>
      <c r="P332" s="15"/>
      <c r="Q332" s="15"/>
      <c r="R332" s="15"/>
      <c r="S332" s="15"/>
      <c r="T332" s="15"/>
      <c r="U332" s="15"/>
    </row>
    <row r="333" spans="1:21" ht="30" customHeight="1" x14ac:dyDescent="0.25">
      <c r="A333" s="15"/>
      <c r="B333" s="15"/>
      <c r="C333" s="15"/>
      <c r="D333" s="15"/>
      <c r="E333" s="353"/>
      <c r="F333" s="15"/>
      <c r="G333" s="15"/>
      <c r="H333" s="15"/>
      <c r="I333" s="15"/>
      <c r="J333" s="15"/>
      <c r="K333" s="15"/>
      <c r="L333" s="15"/>
      <c r="M333" s="15"/>
      <c r="N333" s="15"/>
      <c r="O333" s="15"/>
      <c r="P333" s="15"/>
      <c r="Q333" s="15"/>
      <c r="R333" s="15"/>
      <c r="S333" s="15"/>
      <c r="T333" s="15"/>
      <c r="U333" s="15"/>
    </row>
    <row r="334" spans="1:21" ht="30" customHeight="1" x14ac:dyDescent="0.25">
      <c r="A334" s="15"/>
      <c r="B334" s="15"/>
      <c r="C334" s="15"/>
      <c r="D334" s="15"/>
      <c r="E334" s="353"/>
      <c r="F334" s="15"/>
      <c r="G334" s="15"/>
      <c r="H334" s="15"/>
      <c r="I334" s="15"/>
      <c r="J334" s="15"/>
      <c r="K334" s="15"/>
      <c r="L334" s="15"/>
      <c r="M334" s="15"/>
      <c r="N334" s="15"/>
      <c r="O334" s="15"/>
      <c r="P334" s="15"/>
      <c r="Q334" s="15"/>
      <c r="R334" s="15"/>
      <c r="S334" s="15"/>
      <c r="T334" s="15"/>
      <c r="U334" s="15"/>
    </row>
    <row r="335" spans="1:21" ht="30" customHeight="1" x14ac:dyDescent="0.25">
      <c r="A335" s="15"/>
      <c r="B335" s="15"/>
      <c r="C335" s="15"/>
      <c r="D335" s="15"/>
      <c r="E335" s="353"/>
      <c r="F335" s="15"/>
      <c r="G335" s="15"/>
      <c r="H335" s="15"/>
      <c r="I335" s="15"/>
      <c r="J335" s="15"/>
      <c r="K335" s="15"/>
      <c r="L335" s="15"/>
      <c r="M335" s="15"/>
      <c r="N335" s="15"/>
      <c r="O335" s="15"/>
      <c r="P335" s="15"/>
      <c r="Q335" s="15"/>
      <c r="R335" s="15"/>
      <c r="S335" s="15"/>
      <c r="T335" s="15"/>
      <c r="U335" s="15"/>
    </row>
    <row r="336" spans="1:21" ht="30" customHeight="1" x14ac:dyDescent="0.25">
      <c r="A336" s="15"/>
      <c r="B336" s="15"/>
      <c r="C336" s="15"/>
      <c r="D336" s="15"/>
      <c r="E336" s="353"/>
      <c r="F336" s="15"/>
      <c r="G336" s="15"/>
      <c r="H336" s="15"/>
      <c r="I336" s="15"/>
      <c r="J336" s="15"/>
      <c r="K336" s="15"/>
      <c r="L336" s="15"/>
      <c r="M336" s="15"/>
      <c r="N336" s="15"/>
      <c r="O336" s="15"/>
      <c r="P336" s="15"/>
      <c r="Q336" s="15"/>
      <c r="R336" s="15"/>
      <c r="S336" s="15"/>
      <c r="T336" s="15"/>
      <c r="U336" s="15"/>
    </row>
    <row r="337" spans="1:21" ht="30" customHeight="1" x14ac:dyDescent="0.25">
      <c r="A337" s="15"/>
      <c r="B337" s="15"/>
      <c r="C337" s="15"/>
      <c r="D337" s="15"/>
      <c r="E337" s="353"/>
      <c r="F337" s="15"/>
      <c r="G337" s="15"/>
      <c r="H337" s="15"/>
      <c r="I337" s="15"/>
      <c r="J337" s="15"/>
      <c r="K337" s="15"/>
      <c r="L337" s="15"/>
      <c r="M337" s="15"/>
      <c r="N337" s="15"/>
      <c r="O337" s="15"/>
      <c r="P337" s="15"/>
      <c r="Q337" s="15"/>
      <c r="R337" s="15"/>
      <c r="S337" s="15"/>
      <c r="T337" s="15"/>
      <c r="U337" s="15"/>
    </row>
    <row r="338" spans="1:21" ht="30" customHeight="1" x14ac:dyDescent="0.25">
      <c r="A338" s="15"/>
      <c r="B338" s="15"/>
      <c r="C338" s="15"/>
      <c r="D338" s="15"/>
      <c r="E338" s="353"/>
      <c r="F338" s="15"/>
      <c r="G338" s="15"/>
      <c r="H338" s="15"/>
      <c r="I338" s="15"/>
      <c r="J338" s="15"/>
      <c r="K338" s="15"/>
      <c r="L338" s="15"/>
      <c r="M338" s="15"/>
      <c r="N338" s="15"/>
      <c r="O338" s="15"/>
      <c r="P338" s="15"/>
      <c r="Q338" s="15"/>
      <c r="R338" s="15"/>
      <c r="S338" s="15"/>
      <c r="T338" s="15"/>
      <c r="U338" s="15"/>
    </row>
    <row r="339" spans="1:21" ht="30" customHeight="1" x14ac:dyDescent="0.25">
      <c r="A339" s="15"/>
      <c r="B339" s="15"/>
      <c r="C339" s="15"/>
      <c r="D339" s="15"/>
      <c r="E339" s="353"/>
      <c r="F339" s="15"/>
      <c r="G339" s="15"/>
      <c r="H339" s="15"/>
      <c r="I339" s="15"/>
      <c r="J339" s="15"/>
      <c r="K339" s="15"/>
      <c r="L339" s="15"/>
      <c r="M339" s="15"/>
      <c r="N339" s="15"/>
      <c r="O339" s="15"/>
      <c r="P339" s="15"/>
      <c r="Q339" s="15"/>
      <c r="R339" s="15"/>
      <c r="S339" s="15"/>
      <c r="T339" s="15"/>
      <c r="U339" s="15"/>
    </row>
    <row r="340" spans="1:21" ht="30" customHeight="1" x14ac:dyDescent="0.25">
      <c r="A340" s="15"/>
      <c r="B340" s="15"/>
      <c r="C340" s="15"/>
      <c r="D340" s="15"/>
      <c r="E340" s="353"/>
      <c r="F340" s="15"/>
      <c r="G340" s="15"/>
      <c r="H340" s="15"/>
      <c r="I340" s="15"/>
      <c r="J340" s="15"/>
      <c r="K340" s="15"/>
      <c r="L340" s="15"/>
      <c r="M340" s="15"/>
      <c r="N340" s="15"/>
      <c r="O340" s="15"/>
      <c r="P340" s="15"/>
      <c r="Q340" s="15"/>
      <c r="R340" s="15"/>
      <c r="S340" s="15"/>
      <c r="T340" s="15"/>
      <c r="U340" s="15"/>
    </row>
    <row r="341" spans="1:21" ht="30" customHeight="1" x14ac:dyDescent="0.25">
      <c r="A341" s="15"/>
      <c r="B341" s="15"/>
      <c r="C341" s="15"/>
      <c r="D341" s="15"/>
      <c r="E341" s="353"/>
      <c r="F341" s="15"/>
      <c r="G341" s="15"/>
      <c r="H341" s="15"/>
      <c r="I341" s="15"/>
      <c r="J341" s="15"/>
      <c r="K341" s="15"/>
      <c r="L341" s="15"/>
      <c r="M341" s="15"/>
      <c r="N341" s="15"/>
      <c r="O341" s="15"/>
      <c r="P341" s="15"/>
      <c r="Q341" s="15"/>
      <c r="R341" s="15"/>
      <c r="S341" s="15"/>
      <c r="T341" s="15"/>
      <c r="U341" s="15"/>
    </row>
    <row r="342" spans="1:21" ht="30" customHeight="1" x14ac:dyDescent="0.25">
      <c r="A342" s="15"/>
      <c r="B342" s="15"/>
      <c r="C342" s="15"/>
      <c r="D342" s="15"/>
      <c r="E342" s="353"/>
      <c r="F342" s="15"/>
      <c r="G342" s="15"/>
      <c r="H342" s="15"/>
      <c r="I342" s="15"/>
      <c r="J342" s="15"/>
      <c r="K342" s="15"/>
      <c r="L342" s="15"/>
      <c r="M342" s="15"/>
      <c r="N342" s="15"/>
      <c r="O342" s="15"/>
      <c r="P342" s="15"/>
      <c r="Q342" s="15"/>
      <c r="R342" s="15"/>
      <c r="S342" s="15"/>
      <c r="T342" s="15"/>
      <c r="U342" s="15"/>
    </row>
    <row r="343" spans="1:21" ht="30" customHeight="1" x14ac:dyDescent="0.25">
      <c r="A343" s="15"/>
      <c r="B343" s="15"/>
      <c r="C343" s="15"/>
      <c r="D343" s="15"/>
      <c r="E343" s="353"/>
      <c r="F343" s="15"/>
      <c r="G343" s="15"/>
      <c r="H343" s="15"/>
      <c r="I343" s="15"/>
      <c r="J343" s="15"/>
      <c r="K343" s="15"/>
      <c r="L343" s="15"/>
      <c r="M343" s="15"/>
      <c r="N343" s="15"/>
      <c r="O343" s="15"/>
      <c r="P343" s="15"/>
      <c r="Q343" s="15"/>
      <c r="R343" s="15"/>
      <c r="S343" s="15"/>
      <c r="T343" s="15"/>
      <c r="U343" s="15"/>
    </row>
    <row r="344" spans="1:21" ht="30" customHeight="1" x14ac:dyDescent="0.25">
      <c r="A344" s="15"/>
      <c r="B344" s="15"/>
      <c r="C344" s="15"/>
      <c r="D344" s="15"/>
      <c r="E344" s="353"/>
      <c r="F344" s="15"/>
      <c r="G344" s="15"/>
      <c r="H344" s="15"/>
      <c r="I344" s="15"/>
      <c r="J344" s="15"/>
      <c r="K344" s="15"/>
      <c r="L344" s="15"/>
      <c r="M344" s="15"/>
      <c r="N344" s="15"/>
      <c r="O344" s="15"/>
      <c r="P344" s="15"/>
      <c r="Q344" s="15"/>
      <c r="R344" s="15"/>
      <c r="S344" s="15"/>
      <c r="T344" s="15"/>
      <c r="U344" s="15"/>
    </row>
    <row r="345" spans="1:21" ht="30" customHeight="1" x14ac:dyDescent="0.25">
      <c r="A345" s="15"/>
      <c r="B345" s="15"/>
      <c r="C345" s="15"/>
      <c r="D345" s="15"/>
      <c r="E345" s="353"/>
      <c r="F345" s="15"/>
      <c r="G345" s="15"/>
      <c r="H345" s="15"/>
      <c r="I345" s="15"/>
      <c r="J345" s="15"/>
      <c r="K345" s="15"/>
      <c r="L345" s="15"/>
      <c r="M345" s="15"/>
      <c r="N345" s="15"/>
      <c r="O345" s="15"/>
      <c r="P345" s="15"/>
      <c r="Q345" s="15"/>
      <c r="R345" s="15"/>
      <c r="S345" s="15"/>
      <c r="T345" s="15"/>
      <c r="U345" s="15"/>
    </row>
    <row r="346" spans="1:21" ht="30" customHeight="1" x14ac:dyDescent="0.25">
      <c r="A346" s="15"/>
      <c r="B346" s="15"/>
      <c r="C346" s="15"/>
      <c r="D346" s="15"/>
      <c r="E346" s="353"/>
      <c r="F346" s="15"/>
      <c r="G346" s="15"/>
      <c r="H346" s="15"/>
      <c r="I346" s="15"/>
      <c r="J346" s="15"/>
      <c r="K346" s="15"/>
      <c r="L346" s="15"/>
      <c r="M346" s="15"/>
      <c r="N346" s="15"/>
      <c r="O346" s="15"/>
      <c r="P346" s="15"/>
      <c r="Q346" s="15"/>
      <c r="R346" s="15"/>
      <c r="S346" s="15"/>
      <c r="T346" s="15"/>
      <c r="U346" s="15"/>
    </row>
    <row r="347" spans="1:21" ht="30" customHeight="1" x14ac:dyDescent="0.25">
      <c r="A347" s="15"/>
      <c r="B347" s="15"/>
      <c r="C347" s="15"/>
      <c r="D347" s="15"/>
      <c r="E347" s="353"/>
      <c r="F347" s="15"/>
      <c r="G347" s="15"/>
      <c r="H347" s="15"/>
      <c r="I347" s="15"/>
      <c r="J347" s="15"/>
      <c r="K347" s="15"/>
      <c r="L347" s="15"/>
      <c r="M347" s="15"/>
      <c r="N347" s="15"/>
      <c r="O347" s="15"/>
      <c r="P347" s="15"/>
      <c r="Q347" s="15"/>
      <c r="R347" s="15"/>
      <c r="S347" s="15"/>
      <c r="T347" s="15"/>
      <c r="U347" s="15"/>
    </row>
    <row r="348" spans="1:21" ht="30" customHeight="1" x14ac:dyDescent="0.25">
      <c r="A348" s="15"/>
      <c r="B348" s="15"/>
      <c r="C348" s="15"/>
      <c r="D348" s="15"/>
      <c r="E348" s="353"/>
      <c r="F348" s="15"/>
      <c r="G348" s="15"/>
      <c r="H348" s="15"/>
      <c r="I348" s="15"/>
      <c r="J348" s="15"/>
      <c r="K348" s="15"/>
      <c r="L348" s="15"/>
      <c r="M348" s="15"/>
      <c r="N348" s="15"/>
      <c r="O348" s="15"/>
      <c r="P348" s="15"/>
      <c r="Q348" s="15"/>
      <c r="R348" s="15"/>
      <c r="S348" s="15"/>
      <c r="T348" s="15"/>
      <c r="U348" s="15"/>
    </row>
    <row r="349" spans="1:21" ht="30" customHeight="1" x14ac:dyDescent="0.25">
      <c r="A349" s="15"/>
      <c r="B349" s="15"/>
      <c r="C349" s="15"/>
      <c r="D349" s="15"/>
      <c r="E349" s="353"/>
      <c r="F349" s="15"/>
      <c r="G349" s="15"/>
      <c r="H349" s="15"/>
      <c r="I349" s="15"/>
      <c r="J349" s="15"/>
      <c r="K349" s="15"/>
      <c r="L349" s="15"/>
      <c r="M349" s="15"/>
      <c r="N349" s="15"/>
      <c r="O349" s="15"/>
      <c r="P349" s="15"/>
      <c r="Q349" s="15"/>
      <c r="R349" s="15"/>
      <c r="S349" s="15"/>
      <c r="T349" s="15"/>
      <c r="U349" s="15"/>
    </row>
    <row r="350" spans="1:21" ht="30" customHeight="1" x14ac:dyDescent="0.25">
      <c r="A350" s="15"/>
      <c r="B350" s="15"/>
      <c r="C350" s="15"/>
      <c r="D350" s="15"/>
      <c r="E350" s="353"/>
      <c r="F350" s="15"/>
      <c r="G350" s="15"/>
      <c r="H350" s="15"/>
      <c r="I350" s="15"/>
      <c r="J350" s="15"/>
      <c r="K350" s="15"/>
      <c r="L350" s="15"/>
      <c r="M350" s="15"/>
      <c r="N350" s="15"/>
      <c r="O350" s="15"/>
      <c r="P350" s="15"/>
      <c r="Q350" s="15"/>
      <c r="R350" s="15"/>
      <c r="S350" s="15"/>
      <c r="T350" s="15"/>
      <c r="U350" s="15"/>
    </row>
    <row r="351" spans="1:21" ht="30" customHeight="1" x14ac:dyDescent="0.25">
      <c r="A351" s="15"/>
      <c r="B351" s="15"/>
      <c r="C351" s="15"/>
      <c r="D351" s="15"/>
      <c r="E351" s="353"/>
      <c r="F351" s="15"/>
      <c r="G351" s="15"/>
      <c r="H351" s="15"/>
      <c r="I351" s="15"/>
      <c r="J351" s="15"/>
      <c r="K351" s="15"/>
      <c r="L351" s="15"/>
      <c r="M351" s="15"/>
      <c r="N351" s="15"/>
      <c r="O351" s="15"/>
      <c r="P351" s="15"/>
      <c r="Q351" s="15"/>
      <c r="R351" s="15"/>
      <c r="S351" s="15"/>
      <c r="T351" s="15"/>
      <c r="U351" s="15"/>
    </row>
    <row r="352" spans="1:21" ht="30" customHeight="1" x14ac:dyDescent="0.25">
      <c r="A352" s="15"/>
      <c r="B352" s="15"/>
      <c r="C352" s="15"/>
      <c r="D352" s="15"/>
      <c r="E352" s="353"/>
      <c r="F352" s="15"/>
      <c r="G352" s="15"/>
      <c r="H352" s="15"/>
      <c r="I352" s="15"/>
      <c r="J352" s="15"/>
      <c r="K352" s="15"/>
      <c r="L352" s="15"/>
      <c r="M352" s="15"/>
      <c r="N352" s="15"/>
      <c r="O352" s="15"/>
      <c r="P352" s="15"/>
      <c r="Q352" s="15"/>
      <c r="R352" s="15"/>
      <c r="S352" s="15"/>
      <c r="T352" s="15"/>
      <c r="U352" s="15"/>
    </row>
    <row r="353" spans="1:21" ht="30" customHeight="1" x14ac:dyDescent="0.25">
      <c r="A353" s="15"/>
      <c r="B353" s="15"/>
      <c r="C353" s="15"/>
      <c r="D353" s="15"/>
      <c r="E353" s="353"/>
      <c r="F353" s="15"/>
      <c r="G353" s="15"/>
      <c r="H353" s="15"/>
      <c r="I353" s="15"/>
      <c r="J353" s="15"/>
      <c r="K353" s="15"/>
      <c r="L353" s="15"/>
      <c r="M353" s="15"/>
      <c r="N353" s="15"/>
      <c r="O353" s="15"/>
      <c r="P353" s="15"/>
      <c r="Q353" s="15"/>
      <c r="R353" s="15"/>
      <c r="S353" s="15"/>
      <c r="T353" s="15"/>
      <c r="U353" s="15"/>
    </row>
    <row r="354" spans="1:21" ht="30" customHeight="1" x14ac:dyDescent="0.25">
      <c r="A354" s="15"/>
      <c r="B354" s="15"/>
      <c r="C354" s="15"/>
      <c r="D354" s="15"/>
      <c r="E354" s="353"/>
      <c r="F354" s="15"/>
      <c r="G354" s="15"/>
      <c r="H354" s="15"/>
      <c r="I354" s="15"/>
      <c r="J354" s="15"/>
      <c r="K354" s="15"/>
      <c r="L354" s="15"/>
      <c r="M354" s="15"/>
      <c r="N354" s="15"/>
      <c r="O354" s="15"/>
      <c r="P354" s="15"/>
      <c r="Q354" s="15"/>
      <c r="R354" s="15"/>
      <c r="S354" s="15"/>
      <c r="T354" s="15"/>
      <c r="U354" s="15"/>
    </row>
    <row r="355" spans="1:21" ht="30" customHeight="1" x14ac:dyDescent="0.25">
      <c r="A355" s="15"/>
      <c r="B355" s="15"/>
      <c r="C355" s="15"/>
      <c r="D355" s="15"/>
      <c r="E355" s="353"/>
      <c r="F355" s="15"/>
      <c r="G355" s="15"/>
      <c r="H355" s="15"/>
      <c r="I355" s="15"/>
      <c r="J355" s="15"/>
      <c r="K355" s="15"/>
      <c r="L355" s="15"/>
      <c r="M355" s="15"/>
      <c r="N355" s="15"/>
      <c r="O355" s="15"/>
      <c r="P355" s="15"/>
      <c r="Q355" s="15"/>
      <c r="R355" s="15"/>
      <c r="S355" s="15"/>
      <c r="T355" s="15"/>
      <c r="U355" s="15"/>
    </row>
    <row r="356" spans="1:21" ht="30" customHeight="1" x14ac:dyDescent="0.25">
      <c r="A356" s="15"/>
      <c r="B356" s="15"/>
      <c r="C356" s="15"/>
      <c r="D356" s="15"/>
      <c r="E356" s="353"/>
      <c r="F356" s="15"/>
      <c r="G356" s="15"/>
      <c r="H356" s="15"/>
      <c r="I356" s="15"/>
      <c r="J356" s="15"/>
      <c r="K356" s="15"/>
      <c r="L356" s="15"/>
      <c r="M356" s="15"/>
      <c r="N356" s="15"/>
      <c r="O356" s="15"/>
      <c r="P356" s="15"/>
      <c r="Q356" s="15"/>
      <c r="R356" s="15"/>
      <c r="S356" s="15"/>
      <c r="T356" s="15"/>
      <c r="U356" s="15"/>
    </row>
    <row r="357" spans="1:21" ht="30" customHeight="1" x14ac:dyDescent="0.25">
      <c r="A357" s="15"/>
      <c r="B357" s="15"/>
      <c r="C357" s="15"/>
      <c r="D357" s="15"/>
      <c r="E357" s="353"/>
      <c r="F357" s="15"/>
      <c r="G357" s="15"/>
      <c r="H357" s="15"/>
      <c r="I357" s="15"/>
      <c r="J357" s="15"/>
      <c r="K357" s="15"/>
      <c r="L357" s="15"/>
      <c r="M357" s="15"/>
      <c r="N357" s="15"/>
      <c r="O357" s="15"/>
      <c r="P357" s="15"/>
      <c r="Q357" s="15"/>
      <c r="R357" s="15"/>
      <c r="S357" s="15"/>
      <c r="T357" s="15"/>
      <c r="U357" s="15"/>
    </row>
    <row r="358" spans="1:21" ht="30" customHeight="1" x14ac:dyDescent="0.25">
      <c r="A358" s="15"/>
      <c r="B358" s="15"/>
      <c r="C358" s="15"/>
      <c r="D358" s="15"/>
      <c r="E358" s="353"/>
      <c r="F358" s="15"/>
      <c r="G358" s="15"/>
      <c r="H358" s="15"/>
      <c r="I358" s="15"/>
      <c r="J358" s="15"/>
      <c r="K358" s="15"/>
      <c r="L358" s="15"/>
      <c r="M358" s="15"/>
      <c r="N358" s="15"/>
      <c r="O358" s="15"/>
      <c r="P358" s="15"/>
      <c r="Q358" s="15"/>
      <c r="R358" s="15"/>
      <c r="S358" s="15"/>
      <c r="T358" s="15"/>
      <c r="U358" s="15"/>
    </row>
    <row r="359" spans="1:21" ht="30" customHeight="1" x14ac:dyDescent="0.25">
      <c r="A359" s="15"/>
      <c r="B359" s="15"/>
      <c r="C359" s="15"/>
      <c r="D359" s="15"/>
      <c r="E359" s="353"/>
      <c r="F359" s="15"/>
      <c r="G359" s="15"/>
      <c r="H359" s="15"/>
      <c r="I359" s="15"/>
      <c r="J359" s="15"/>
      <c r="K359" s="15"/>
      <c r="L359" s="15"/>
      <c r="M359" s="15"/>
      <c r="N359" s="15"/>
      <c r="O359" s="15"/>
      <c r="P359" s="15"/>
      <c r="Q359" s="15"/>
      <c r="R359" s="15"/>
      <c r="S359" s="15"/>
      <c r="T359" s="15"/>
      <c r="U359" s="15"/>
    </row>
    <row r="360" spans="1:21" ht="30" customHeight="1" x14ac:dyDescent="0.25">
      <c r="A360" s="15"/>
      <c r="B360" s="15"/>
      <c r="C360" s="15"/>
      <c r="D360" s="15"/>
      <c r="E360" s="353"/>
      <c r="F360" s="15"/>
      <c r="G360" s="15"/>
      <c r="H360" s="15"/>
      <c r="I360" s="15"/>
      <c r="J360" s="15"/>
      <c r="K360" s="15"/>
      <c r="L360" s="15"/>
      <c r="M360" s="15"/>
      <c r="N360" s="15"/>
      <c r="O360" s="15"/>
      <c r="P360" s="15"/>
      <c r="Q360" s="15"/>
      <c r="R360" s="15"/>
      <c r="S360" s="15"/>
      <c r="T360" s="15"/>
      <c r="U360" s="15"/>
    </row>
    <row r="361" spans="1:21" ht="30" customHeight="1" x14ac:dyDescent="0.25">
      <c r="A361" s="15"/>
      <c r="B361" s="15"/>
      <c r="C361" s="15"/>
      <c r="D361" s="15"/>
      <c r="E361" s="353"/>
      <c r="F361" s="15"/>
      <c r="G361" s="15"/>
      <c r="H361" s="15"/>
      <c r="I361" s="15"/>
      <c r="J361" s="15"/>
      <c r="K361" s="15"/>
      <c r="L361" s="15"/>
      <c r="M361" s="15"/>
      <c r="N361" s="15"/>
      <c r="O361" s="15"/>
      <c r="P361" s="15"/>
      <c r="Q361" s="15"/>
      <c r="R361" s="15"/>
      <c r="S361" s="15"/>
      <c r="T361" s="15"/>
      <c r="U361" s="15"/>
    </row>
    <row r="362" spans="1:21" ht="30" customHeight="1" x14ac:dyDescent="0.25">
      <c r="A362" s="15"/>
      <c r="B362" s="15"/>
      <c r="C362" s="15"/>
      <c r="D362" s="15"/>
      <c r="E362" s="353"/>
      <c r="F362" s="15"/>
      <c r="G362" s="15"/>
      <c r="H362" s="15"/>
      <c r="I362" s="15"/>
      <c r="J362" s="15"/>
      <c r="K362" s="15"/>
      <c r="L362" s="15"/>
      <c r="M362" s="15"/>
      <c r="N362" s="15"/>
      <c r="O362" s="15"/>
      <c r="P362" s="15"/>
      <c r="Q362" s="15"/>
      <c r="R362" s="15"/>
      <c r="S362" s="15"/>
      <c r="T362" s="15"/>
      <c r="U362" s="15"/>
    </row>
    <row r="363" spans="1:21" ht="30" customHeight="1" x14ac:dyDescent="0.25">
      <c r="A363" s="15"/>
      <c r="B363" s="15"/>
      <c r="C363" s="15"/>
      <c r="D363" s="15"/>
      <c r="E363" s="353"/>
      <c r="F363" s="15"/>
      <c r="G363" s="15"/>
      <c r="H363" s="15"/>
      <c r="I363" s="15"/>
      <c r="J363" s="15"/>
      <c r="K363" s="15"/>
      <c r="L363" s="15"/>
      <c r="M363" s="15"/>
      <c r="N363" s="15"/>
      <c r="O363" s="15"/>
      <c r="P363" s="15"/>
      <c r="Q363" s="15"/>
      <c r="R363" s="15"/>
      <c r="S363" s="15"/>
      <c r="T363" s="15"/>
      <c r="U363" s="15"/>
    </row>
    <row r="364" spans="1:21" ht="30" customHeight="1" x14ac:dyDescent="0.25">
      <c r="A364" s="15"/>
      <c r="B364" s="15"/>
      <c r="C364" s="15"/>
      <c r="D364" s="15"/>
      <c r="E364" s="353"/>
      <c r="F364" s="15"/>
      <c r="G364" s="15"/>
      <c r="H364" s="15"/>
      <c r="I364" s="15"/>
      <c r="J364" s="15"/>
      <c r="K364" s="15"/>
      <c r="L364" s="15"/>
      <c r="M364" s="15"/>
      <c r="N364" s="15"/>
      <c r="O364" s="15"/>
      <c r="P364" s="15"/>
      <c r="Q364" s="15"/>
      <c r="R364" s="15"/>
      <c r="S364" s="15"/>
      <c r="T364" s="15"/>
      <c r="U364" s="15"/>
    </row>
    <row r="365" spans="1:21" ht="30" customHeight="1" x14ac:dyDescent="0.25">
      <c r="A365" s="15"/>
      <c r="B365" s="15"/>
      <c r="C365" s="15"/>
      <c r="D365" s="15"/>
      <c r="E365" s="353"/>
      <c r="F365" s="15"/>
      <c r="G365" s="15"/>
      <c r="H365" s="15"/>
      <c r="I365" s="15"/>
      <c r="J365" s="15"/>
      <c r="K365" s="15"/>
      <c r="L365" s="15"/>
      <c r="M365" s="15"/>
      <c r="N365" s="15"/>
      <c r="O365" s="15"/>
      <c r="P365" s="15"/>
      <c r="Q365" s="15"/>
      <c r="R365" s="15"/>
      <c r="S365" s="15"/>
      <c r="T365" s="15"/>
      <c r="U365" s="15"/>
    </row>
    <row r="366" spans="1:21" ht="30" customHeight="1" x14ac:dyDescent="0.25">
      <c r="A366" s="15"/>
      <c r="B366" s="15"/>
      <c r="C366" s="15"/>
      <c r="D366" s="15"/>
      <c r="E366" s="353"/>
      <c r="F366" s="15"/>
      <c r="G366" s="15"/>
      <c r="H366" s="15"/>
      <c r="I366" s="15"/>
      <c r="J366" s="15"/>
      <c r="K366" s="15"/>
      <c r="L366" s="15"/>
      <c r="M366" s="15"/>
      <c r="N366" s="15"/>
      <c r="O366" s="15"/>
      <c r="P366" s="15"/>
      <c r="Q366" s="15"/>
      <c r="R366" s="15"/>
      <c r="S366" s="15"/>
      <c r="T366" s="15"/>
      <c r="U366" s="15"/>
    </row>
    <row r="367" spans="1:21" ht="30" customHeight="1" x14ac:dyDescent="0.25">
      <c r="A367" s="15"/>
      <c r="B367" s="15"/>
      <c r="C367" s="15"/>
      <c r="D367" s="15"/>
      <c r="E367" s="353"/>
      <c r="F367" s="15"/>
      <c r="G367" s="15"/>
      <c r="H367" s="15"/>
      <c r="I367" s="15"/>
      <c r="J367" s="15"/>
      <c r="K367" s="15"/>
      <c r="L367" s="15"/>
      <c r="M367" s="15"/>
      <c r="N367" s="15"/>
      <c r="O367" s="15"/>
      <c r="P367" s="15"/>
      <c r="Q367" s="15"/>
      <c r="R367" s="15"/>
      <c r="S367" s="15"/>
      <c r="T367" s="15"/>
      <c r="U367" s="15"/>
    </row>
    <row r="368" spans="1:21" ht="30" customHeight="1" x14ac:dyDescent="0.25">
      <c r="A368" s="15"/>
      <c r="B368" s="15"/>
      <c r="C368" s="15"/>
      <c r="D368" s="15"/>
      <c r="E368" s="353"/>
      <c r="F368" s="15"/>
      <c r="G368" s="15"/>
      <c r="H368" s="15"/>
      <c r="I368" s="15"/>
      <c r="J368" s="15"/>
      <c r="K368" s="15"/>
      <c r="L368" s="15"/>
      <c r="M368" s="15"/>
      <c r="N368" s="15"/>
      <c r="O368" s="15"/>
      <c r="P368" s="15"/>
      <c r="Q368" s="15"/>
      <c r="R368" s="15"/>
      <c r="S368" s="15"/>
      <c r="T368" s="15"/>
      <c r="U368" s="15"/>
    </row>
    <row r="369" spans="1:21" ht="30" customHeight="1" x14ac:dyDescent="0.25">
      <c r="A369" s="15"/>
      <c r="B369" s="15"/>
      <c r="C369" s="15"/>
      <c r="D369" s="15"/>
      <c r="E369" s="353"/>
      <c r="F369" s="15"/>
      <c r="G369" s="15"/>
      <c r="H369" s="15"/>
      <c r="I369" s="15"/>
      <c r="J369" s="15"/>
      <c r="K369" s="15"/>
      <c r="L369" s="15"/>
      <c r="M369" s="15"/>
      <c r="N369" s="15"/>
      <c r="O369" s="15"/>
      <c r="P369" s="15"/>
      <c r="Q369" s="15"/>
      <c r="R369" s="15"/>
      <c r="S369" s="15"/>
      <c r="T369" s="15"/>
      <c r="U369" s="15"/>
    </row>
    <row r="370" spans="1:21" ht="30" customHeight="1" x14ac:dyDescent="0.25">
      <c r="A370" s="15"/>
      <c r="B370" s="15"/>
      <c r="C370" s="15"/>
      <c r="D370" s="15"/>
      <c r="E370" s="353"/>
      <c r="F370" s="15"/>
      <c r="G370" s="15"/>
      <c r="H370" s="15"/>
      <c r="I370" s="15"/>
      <c r="J370" s="15"/>
      <c r="K370" s="15"/>
      <c r="L370" s="15"/>
      <c r="M370" s="15"/>
      <c r="N370" s="15"/>
      <c r="O370" s="15"/>
      <c r="P370" s="15"/>
      <c r="Q370" s="15"/>
      <c r="R370" s="15"/>
      <c r="S370" s="15"/>
      <c r="T370" s="15"/>
      <c r="U370" s="15"/>
    </row>
    <row r="371" spans="1:21" ht="30" customHeight="1" x14ac:dyDescent="0.25">
      <c r="A371" s="15"/>
      <c r="B371" s="15"/>
      <c r="C371" s="15"/>
      <c r="D371" s="15"/>
      <c r="E371" s="353"/>
      <c r="F371" s="15"/>
      <c r="G371" s="15"/>
      <c r="H371" s="15"/>
      <c r="I371" s="15"/>
      <c r="J371" s="15"/>
      <c r="K371" s="15"/>
      <c r="L371" s="15"/>
      <c r="M371" s="15"/>
      <c r="N371" s="15"/>
      <c r="O371" s="15"/>
      <c r="P371" s="15"/>
      <c r="Q371" s="15"/>
      <c r="R371" s="15"/>
      <c r="S371" s="15"/>
      <c r="T371" s="15"/>
      <c r="U371" s="15"/>
    </row>
    <row r="372" spans="1:21" ht="30" customHeight="1" x14ac:dyDescent="0.25">
      <c r="A372" s="15"/>
      <c r="B372" s="15"/>
      <c r="C372" s="15"/>
      <c r="D372" s="15"/>
      <c r="E372" s="353"/>
      <c r="F372" s="15"/>
      <c r="G372" s="15"/>
      <c r="H372" s="15"/>
      <c r="I372" s="15"/>
      <c r="J372" s="15"/>
      <c r="K372" s="15"/>
      <c r="L372" s="15"/>
      <c r="M372" s="15"/>
      <c r="N372" s="15"/>
      <c r="O372" s="15"/>
      <c r="P372" s="15"/>
      <c r="Q372" s="15"/>
      <c r="R372" s="15"/>
      <c r="S372" s="15"/>
      <c r="T372" s="15"/>
      <c r="U372" s="15"/>
    </row>
    <row r="373" spans="1:21" ht="30" customHeight="1" x14ac:dyDescent="0.25">
      <c r="A373" s="15"/>
      <c r="B373" s="15"/>
      <c r="C373" s="15"/>
      <c r="D373" s="15"/>
      <c r="E373" s="353"/>
      <c r="F373" s="15"/>
      <c r="G373" s="15"/>
      <c r="H373" s="15"/>
      <c r="I373" s="15"/>
      <c r="J373" s="15"/>
      <c r="K373" s="15"/>
      <c r="L373" s="15"/>
      <c r="M373" s="15"/>
      <c r="N373" s="15"/>
      <c r="O373" s="15"/>
      <c r="P373" s="15"/>
      <c r="Q373" s="15"/>
      <c r="R373" s="15"/>
      <c r="S373" s="15"/>
      <c r="T373" s="15"/>
      <c r="U373" s="15"/>
    </row>
    <row r="374" spans="1:21" ht="30" customHeight="1" x14ac:dyDescent="0.25">
      <c r="A374" s="15"/>
      <c r="B374" s="15"/>
      <c r="C374" s="15"/>
      <c r="D374" s="15"/>
      <c r="E374" s="353"/>
      <c r="F374" s="15"/>
      <c r="G374" s="15"/>
      <c r="H374" s="15"/>
      <c r="I374" s="15"/>
      <c r="J374" s="15"/>
      <c r="K374" s="15"/>
      <c r="L374" s="15"/>
      <c r="M374" s="15"/>
      <c r="N374" s="15"/>
      <c r="O374" s="15"/>
      <c r="P374" s="15"/>
      <c r="Q374" s="15"/>
      <c r="R374" s="15"/>
      <c r="S374" s="15"/>
      <c r="T374" s="15"/>
      <c r="U374" s="15"/>
    </row>
    <row r="375" spans="1:21" ht="30" customHeight="1" x14ac:dyDescent="0.25">
      <c r="A375" s="15"/>
      <c r="B375" s="15"/>
      <c r="C375" s="15"/>
      <c r="D375" s="15"/>
      <c r="E375" s="353"/>
      <c r="F375" s="15"/>
      <c r="G375" s="15"/>
      <c r="H375" s="15"/>
      <c r="I375" s="15"/>
      <c r="J375" s="15"/>
      <c r="K375" s="15"/>
      <c r="L375" s="15"/>
      <c r="M375" s="15"/>
      <c r="N375" s="15"/>
      <c r="O375" s="15"/>
      <c r="P375" s="15"/>
      <c r="Q375" s="15"/>
      <c r="R375" s="15"/>
      <c r="S375" s="15"/>
      <c r="T375" s="15"/>
      <c r="U375" s="15"/>
    </row>
    <row r="376" spans="1:21" ht="30" customHeight="1" x14ac:dyDescent="0.25">
      <c r="A376" s="15"/>
      <c r="B376" s="15"/>
      <c r="C376" s="15"/>
      <c r="D376" s="15"/>
      <c r="E376" s="353"/>
      <c r="F376" s="15"/>
      <c r="G376" s="15"/>
      <c r="H376" s="15"/>
      <c r="I376" s="15"/>
      <c r="J376" s="15"/>
      <c r="K376" s="15"/>
      <c r="L376" s="15"/>
      <c r="M376" s="15"/>
      <c r="N376" s="15"/>
      <c r="O376" s="15"/>
      <c r="P376" s="15"/>
      <c r="Q376" s="15"/>
      <c r="R376" s="15"/>
      <c r="S376" s="15"/>
      <c r="T376" s="15"/>
      <c r="U376" s="15"/>
    </row>
    <row r="377" spans="1:21" ht="30" customHeight="1" x14ac:dyDescent="0.25">
      <c r="A377" s="15"/>
      <c r="B377" s="15"/>
      <c r="C377" s="15"/>
      <c r="D377" s="15"/>
      <c r="E377" s="353"/>
      <c r="F377" s="15"/>
      <c r="G377" s="15"/>
      <c r="H377" s="15"/>
      <c r="I377" s="15"/>
      <c r="J377" s="15"/>
      <c r="K377" s="15"/>
      <c r="L377" s="15"/>
      <c r="M377" s="15"/>
      <c r="N377" s="15"/>
      <c r="O377" s="15"/>
      <c r="P377" s="15"/>
      <c r="Q377" s="15"/>
      <c r="R377" s="15"/>
      <c r="S377" s="15"/>
      <c r="T377" s="15"/>
      <c r="U377" s="15"/>
    </row>
    <row r="378" spans="1:21" ht="30" customHeight="1" x14ac:dyDescent="0.25">
      <c r="A378" s="15"/>
      <c r="B378" s="15"/>
      <c r="C378" s="15"/>
      <c r="D378" s="15"/>
      <c r="E378" s="353"/>
      <c r="F378" s="15"/>
      <c r="G378" s="15"/>
      <c r="H378" s="15"/>
      <c r="I378" s="15"/>
      <c r="J378" s="15"/>
      <c r="K378" s="15"/>
      <c r="L378" s="15"/>
      <c r="M378" s="15"/>
      <c r="N378" s="15"/>
      <c r="O378" s="15"/>
      <c r="P378" s="15"/>
      <c r="Q378" s="15"/>
      <c r="R378" s="15"/>
      <c r="S378" s="15"/>
      <c r="T378" s="15"/>
      <c r="U378" s="15"/>
    </row>
    <row r="379" spans="1:21" ht="30" customHeight="1" x14ac:dyDescent="0.25">
      <c r="A379" s="15"/>
      <c r="B379" s="15"/>
      <c r="C379" s="15"/>
      <c r="D379" s="15"/>
      <c r="E379" s="353"/>
      <c r="F379" s="15"/>
      <c r="G379" s="15"/>
      <c r="H379" s="15"/>
      <c r="I379" s="15"/>
      <c r="J379" s="15"/>
      <c r="K379" s="15"/>
      <c r="L379" s="15"/>
      <c r="M379" s="15"/>
      <c r="N379" s="15"/>
      <c r="O379" s="15"/>
      <c r="P379" s="15"/>
      <c r="Q379" s="15"/>
      <c r="R379" s="15"/>
      <c r="S379" s="15"/>
      <c r="T379" s="15"/>
      <c r="U379" s="15"/>
    </row>
    <row r="380" spans="1:21" ht="30" customHeight="1" x14ac:dyDescent="0.25">
      <c r="A380" s="15"/>
      <c r="B380" s="15"/>
      <c r="C380" s="15"/>
      <c r="D380" s="15"/>
      <c r="E380" s="353"/>
      <c r="F380" s="15"/>
      <c r="G380" s="15"/>
      <c r="H380" s="15"/>
      <c r="I380" s="15"/>
      <c r="J380" s="15"/>
      <c r="K380" s="15"/>
      <c r="L380" s="15"/>
      <c r="M380" s="15"/>
      <c r="N380" s="15"/>
      <c r="O380" s="15"/>
      <c r="P380" s="15"/>
      <c r="Q380" s="15"/>
      <c r="R380" s="15"/>
      <c r="S380" s="15"/>
      <c r="T380" s="15"/>
      <c r="U380" s="15"/>
    </row>
    <row r="381" spans="1:21" ht="30" customHeight="1" x14ac:dyDescent="0.25">
      <c r="A381" s="15"/>
      <c r="B381" s="15"/>
      <c r="C381" s="15"/>
      <c r="D381" s="15"/>
      <c r="E381" s="353"/>
      <c r="F381" s="15"/>
      <c r="G381" s="15"/>
      <c r="H381" s="15"/>
      <c r="I381" s="15"/>
      <c r="J381" s="15"/>
      <c r="K381" s="15"/>
      <c r="L381" s="15"/>
      <c r="M381" s="15"/>
      <c r="N381" s="15"/>
      <c r="O381" s="15"/>
      <c r="P381" s="15"/>
      <c r="Q381" s="15"/>
      <c r="R381" s="15"/>
      <c r="S381" s="15"/>
      <c r="T381" s="15"/>
      <c r="U381" s="15"/>
    </row>
    <row r="382" spans="1:21" ht="30" customHeight="1" x14ac:dyDescent="0.25">
      <c r="A382" s="15"/>
      <c r="B382" s="15"/>
      <c r="C382" s="15"/>
      <c r="D382" s="15"/>
      <c r="E382" s="353"/>
      <c r="F382" s="15"/>
      <c r="G382" s="15"/>
      <c r="H382" s="15"/>
      <c r="I382" s="15"/>
      <c r="J382" s="15"/>
      <c r="K382" s="15"/>
      <c r="L382" s="15"/>
      <c r="M382" s="15"/>
      <c r="N382" s="15"/>
      <c r="O382" s="15"/>
      <c r="P382" s="15"/>
      <c r="Q382" s="15"/>
      <c r="R382" s="15"/>
      <c r="S382" s="15"/>
      <c r="T382" s="15"/>
      <c r="U382" s="15"/>
    </row>
    <row r="383" spans="1:21" ht="30" customHeight="1" x14ac:dyDescent="0.25">
      <c r="A383" s="15"/>
      <c r="B383" s="15"/>
      <c r="C383" s="15"/>
      <c r="D383" s="15"/>
      <c r="E383" s="353"/>
      <c r="F383" s="15"/>
      <c r="G383" s="15"/>
      <c r="H383" s="15"/>
      <c r="I383" s="15"/>
      <c r="J383" s="15"/>
      <c r="K383" s="15"/>
      <c r="L383" s="15"/>
      <c r="M383" s="15"/>
      <c r="N383" s="15"/>
      <c r="O383" s="15"/>
      <c r="P383" s="15"/>
      <c r="Q383" s="15"/>
      <c r="R383" s="15"/>
      <c r="S383" s="15"/>
      <c r="T383" s="15"/>
      <c r="U383" s="15"/>
    </row>
    <row r="384" spans="1:21" ht="30" customHeight="1" x14ac:dyDescent="0.25">
      <c r="A384" s="15"/>
      <c r="B384" s="15"/>
      <c r="C384" s="15"/>
      <c r="D384" s="15"/>
      <c r="E384" s="353"/>
      <c r="F384" s="15"/>
      <c r="G384" s="15"/>
      <c r="H384" s="15"/>
      <c r="I384" s="15"/>
      <c r="J384" s="15"/>
      <c r="K384" s="15"/>
      <c r="L384" s="15"/>
      <c r="M384" s="15"/>
      <c r="N384" s="15"/>
      <c r="O384" s="15"/>
      <c r="P384" s="15"/>
      <c r="Q384" s="15"/>
      <c r="R384" s="15"/>
      <c r="S384" s="15"/>
      <c r="T384" s="15"/>
      <c r="U384" s="15"/>
    </row>
    <row r="385" spans="1:21" ht="30" customHeight="1" x14ac:dyDescent="0.25">
      <c r="A385" s="15"/>
      <c r="B385" s="15"/>
      <c r="C385" s="15"/>
      <c r="D385" s="15"/>
      <c r="E385" s="353"/>
      <c r="F385" s="15"/>
      <c r="G385" s="15"/>
      <c r="H385" s="15"/>
      <c r="I385" s="15"/>
      <c r="J385" s="15"/>
      <c r="K385" s="15"/>
      <c r="L385" s="15"/>
      <c r="M385" s="15"/>
      <c r="N385" s="15"/>
      <c r="O385" s="15"/>
      <c r="P385" s="15"/>
      <c r="Q385" s="15"/>
      <c r="R385" s="15"/>
      <c r="S385" s="15"/>
      <c r="T385" s="15"/>
      <c r="U385" s="15"/>
    </row>
    <row r="386" spans="1:21" ht="30" customHeight="1" x14ac:dyDescent="0.25">
      <c r="A386" s="15"/>
      <c r="B386" s="15"/>
      <c r="C386" s="15"/>
      <c r="D386" s="15"/>
      <c r="E386" s="353"/>
      <c r="F386" s="15"/>
      <c r="G386" s="15"/>
      <c r="H386" s="15"/>
      <c r="I386" s="15"/>
      <c r="J386" s="15"/>
      <c r="K386" s="15"/>
      <c r="L386" s="15"/>
      <c r="M386" s="15"/>
      <c r="N386" s="15"/>
      <c r="O386" s="15"/>
      <c r="P386" s="15"/>
      <c r="Q386" s="15"/>
      <c r="R386" s="15"/>
      <c r="S386" s="15"/>
      <c r="T386" s="15"/>
      <c r="U386" s="15"/>
    </row>
    <row r="387" spans="1:21" ht="30" customHeight="1" x14ac:dyDescent="0.25">
      <c r="A387" s="15"/>
      <c r="B387" s="15"/>
      <c r="C387" s="15"/>
      <c r="D387" s="15"/>
      <c r="E387" s="353"/>
      <c r="F387" s="15"/>
      <c r="G387" s="15"/>
      <c r="H387" s="15"/>
      <c r="I387" s="15"/>
      <c r="J387" s="15"/>
      <c r="K387" s="15"/>
      <c r="L387" s="15"/>
      <c r="M387" s="15"/>
      <c r="N387" s="15"/>
      <c r="O387" s="15"/>
      <c r="P387" s="15"/>
      <c r="Q387" s="15"/>
      <c r="R387" s="15"/>
      <c r="S387" s="15"/>
      <c r="T387" s="15"/>
      <c r="U387" s="15"/>
    </row>
    <row r="388" spans="1:21" ht="30" customHeight="1" x14ac:dyDescent="0.25">
      <c r="A388" s="15"/>
      <c r="B388" s="15"/>
      <c r="C388" s="15"/>
      <c r="D388" s="15"/>
      <c r="E388" s="353"/>
      <c r="F388" s="15"/>
      <c r="G388" s="15"/>
      <c r="H388" s="15"/>
      <c r="I388" s="15"/>
      <c r="J388" s="15"/>
      <c r="K388" s="15"/>
      <c r="L388" s="15"/>
      <c r="M388" s="15"/>
      <c r="N388" s="15"/>
      <c r="O388" s="15"/>
      <c r="P388" s="15"/>
      <c r="Q388" s="15"/>
      <c r="R388" s="15"/>
      <c r="S388" s="15"/>
      <c r="T388" s="15"/>
      <c r="U388" s="15"/>
    </row>
    <row r="389" spans="1:21" ht="30" customHeight="1" x14ac:dyDescent="0.25">
      <c r="A389" s="15"/>
      <c r="B389" s="15"/>
      <c r="C389" s="15"/>
      <c r="D389" s="15"/>
      <c r="E389" s="353"/>
      <c r="F389" s="15"/>
      <c r="G389" s="15"/>
      <c r="H389" s="15"/>
      <c r="I389" s="15"/>
      <c r="J389" s="15"/>
      <c r="K389" s="15"/>
      <c r="L389" s="15"/>
      <c r="M389" s="15"/>
      <c r="N389" s="15"/>
      <c r="O389" s="15"/>
      <c r="P389" s="15"/>
      <c r="Q389" s="15"/>
      <c r="R389" s="15"/>
      <c r="S389" s="15"/>
      <c r="T389" s="15"/>
      <c r="U389" s="15"/>
    </row>
    <row r="390" spans="1:21" ht="30" customHeight="1" x14ac:dyDescent="0.25">
      <c r="A390" s="15"/>
      <c r="B390" s="15"/>
      <c r="C390" s="15"/>
      <c r="D390" s="15"/>
      <c r="E390" s="353"/>
      <c r="F390" s="15"/>
      <c r="G390" s="15"/>
      <c r="H390" s="15"/>
      <c r="I390" s="15"/>
      <c r="J390" s="15"/>
      <c r="K390" s="15"/>
      <c r="L390" s="15"/>
      <c r="M390" s="15"/>
      <c r="N390" s="15"/>
      <c r="O390" s="15"/>
      <c r="P390" s="15"/>
      <c r="Q390" s="15"/>
      <c r="R390" s="15"/>
      <c r="S390" s="15"/>
      <c r="T390" s="15"/>
      <c r="U390" s="15"/>
    </row>
    <row r="391" spans="1:21" ht="30" customHeight="1" x14ac:dyDescent="0.25">
      <c r="A391" s="15"/>
      <c r="B391" s="15"/>
      <c r="C391" s="15"/>
      <c r="D391" s="15"/>
      <c r="E391" s="353"/>
      <c r="F391" s="15"/>
      <c r="G391" s="15"/>
      <c r="H391" s="15"/>
      <c r="I391" s="15"/>
      <c r="J391" s="15"/>
      <c r="K391" s="15"/>
      <c r="L391" s="15"/>
      <c r="M391" s="15"/>
      <c r="N391" s="15"/>
      <c r="O391" s="15"/>
      <c r="P391" s="15"/>
      <c r="Q391" s="15"/>
      <c r="R391" s="15"/>
      <c r="S391" s="15"/>
      <c r="T391" s="15"/>
      <c r="U391" s="15"/>
    </row>
    <row r="392" spans="1:21" ht="30" customHeight="1" x14ac:dyDescent="0.25">
      <c r="A392" s="15"/>
      <c r="B392" s="15"/>
      <c r="C392" s="15"/>
      <c r="D392" s="15"/>
      <c r="E392" s="353"/>
      <c r="F392" s="15"/>
      <c r="G392" s="15"/>
      <c r="H392" s="15"/>
      <c r="I392" s="15"/>
      <c r="J392" s="15"/>
      <c r="K392" s="15"/>
      <c r="L392" s="15"/>
      <c r="M392" s="15"/>
      <c r="N392" s="15"/>
      <c r="O392" s="15"/>
      <c r="P392" s="15"/>
      <c r="Q392" s="15"/>
      <c r="R392" s="15"/>
      <c r="S392" s="15"/>
      <c r="T392" s="15"/>
      <c r="U392" s="15"/>
    </row>
    <row r="393" spans="1:21" ht="30" customHeight="1" x14ac:dyDescent="0.25">
      <c r="A393" s="15"/>
      <c r="B393" s="15"/>
      <c r="C393" s="15"/>
      <c r="D393" s="15"/>
      <c r="E393" s="353"/>
      <c r="F393" s="15"/>
      <c r="G393" s="15"/>
      <c r="H393" s="15"/>
      <c r="I393" s="15"/>
      <c r="J393" s="15"/>
      <c r="K393" s="15"/>
      <c r="L393" s="15"/>
      <c r="M393" s="15"/>
      <c r="N393" s="15"/>
      <c r="O393" s="15"/>
      <c r="P393" s="15"/>
      <c r="Q393" s="15"/>
      <c r="R393" s="15"/>
      <c r="S393" s="15"/>
      <c r="T393" s="15"/>
      <c r="U393" s="15"/>
    </row>
    <row r="394" spans="1:21" ht="30" customHeight="1" x14ac:dyDescent="0.25">
      <c r="A394" s="15"/>
      <c r="B394" s="15"/>
      <c r="C394" s="15"/>
      <c r="D394" s="15"/>
      <c r="E394" s="353"/>
      <c r="F394" s="15"/>
      <c r="G394" s="15"/>
      <c r="H394" s="15"/>
      <c r="I394" s="15"/>
      <c r="J394" s="15"/>
      <c r="K394" s="15"/>
      <c r="L394" s="15"/>
      <c r="M394" s="15"/>
      <c r="N394" s="15"/>
      <c r="O394" s="15"/>
      <c r="P394" s="15"/>
      <c r="Q394" s="15"/>
      <c r="R394" s="15"/>
      <c r="S394" s="15"/>
      <c r="T394" s="15"/>
      <c r="U394" s="15"/>
    </row>
    <row r="395" spans="1:21" ht="30" customHeight="1" x14ac:dyDescent="0.25">
      <c r="A395" s="15"/>
      <c r="B395" s="15"/>
      <c r="C395" s="15"/>
      <c r="D395" s="15"/>
      <c r="E395" s="353"/>
      <c r="F395" s="15"/>
      <c r="G395" s="15"/>
      <c r="H395" s="15"/>
      <c r="I395" s="15"/>
      <c r="J395" s="15"/>
      <c r="K395" s="15"/>
      <c r="L395" s="15"/>
      <c r="M395" s="15"/>
      <c r="N395" s="15"/>
      <c r="O395" s="15"/>
      <c r="P395" s="15"/>
      <c r="Q395" s="15"/>
      <c r="R395" s="15"/>
      <c r="S395" s="15"/>
      <c r="T395" s="15"/>
      <c r="U395" s="15"/>
    </row>
    <row r="396" spans="1:21" ht="30" customHeight="1" x14ac:dyDescent="0.25">
      <c r="A396" s="15"/>
      <c r="B396" s="15"/>
      <c r="C396" s="15"/>
      <c r="D396" s="15"/>
      <c r="E396" s="353"/>
      <c r="F396" s="15"/>
      <c r="G396" s="15"/>
      <c r="H396" s="15"/>
      <c r="I396" s="15"/>
      <c r="J396" s="15"/>
      <c r="K396" s="15"/>
      <c r="L396" s="15"/>
      <c r="M396" s="15"/>
      <c r="N396" s="15"/>
      <c r="O396" s="15"/>
      <c r="P396" s="15"/>
      <c r="Q396" s="15"/>
      <c r="R396" s="15"/>
      <c r="S396" s="15"/>
      <c r="T396" s="15"/>
      <c r="U396" s="15"/>
    </row>
    <row r="397" spans="1:21" ht="30" customHeight="1" x14ac:dyDescent="0.25">
      <c r="A397" s="15"/>
      <c r="B397" s="15"/>
      <c r="C397" s="15"/>
      <c r="D397" s="15"/>
      <c r="E397" s="353"/>
      <c r="F397" s="15"/>
      <c r="G397" s="15"/>
      <c r="H397" s="15"/>
      <c r="I397" s="15"/>
      <c r="J397" s="15"/>
      <c r="K397" s="15"/>
      <c r="L397" s="15"/>
      <c r="M397" s="15"/>
      <c r="N397" s="15"/>
      <c r="O397" s="15"/>
      <c r="P397" s="15"/>
      <c r="Q397" s="15"/>
      <c r="R397" s="15"/>
      <c r="S397" s="15"/>
      <c r="T397" s="15"/>
      <c r="U397" s="15"/>
    </row>
    <row r="398" spans="1:21" ht="30" customHeight="1" x14ac:dyDescent="0.25">
      <c r="A398" s="15"/>
      <c r="B398" s="15"/>
      <c r="C398" s="15"/>
      <c r="D398" s="15"/>
      <c r="E398" s="353"/>
      <c r="F398" s="15"/>
      <c r="G398" s="15"/>
      <c r="H398" s="15"/>
      <c r="I398" s="15"/>
      <c r="J398" s="15"/>
      <c r="K398" s="15"/>
      <c r="L398" s="15"/>
      <c r="M398" s="15"/>
      <c r="N398" s="15"/>
      <c r="O398" s="15"/>
      <c r="P398" s="15"/>
      <c r="Q398" s="15"/>
      <c r="R398" s="15"/>
      <c r="S398" s="15"/>
      <c r="T398" s="15"/>
      <c r="U398" s="15"/>
    </row>
    <row r="399" spans="1:21" ht="30" customHeight="1" x14ac:dyDescent="0.25">
      <c r="A399" s="15"/>
      <c r="B399" s="15"/>
      <c r="C399" s="15"/>
      <c r="D399" s="15"/>
      <c r="E399" s="353"/>
      <c r="F399" s="15"/>
      <c r="G399" s="15"/>
      <c r="H399" s="15"/>
      <c r="I399" s="15"/>
      <c r="J399" s="15"/>
      <c r="K399" s="15"/>
      <c r="L399" s="15"/>
      <c r="M399" s="15"/>
      <c r="N399" s="15"/>
      <c r="O399" s="15"/>
      <c r="P399" s="15"/>
      <c r="Q399" s="15"/>
      <c r="R399" s="15"/>
      <c r="S399" s="15"/>
      <c r="T399" s="15"/>
      <c r="U399" s="15"/>
    </row>
    <row r="400" spans="1:21" ht="30" customHeight="1" x14ac:dyDescent="0.25">
      <c r="A400" s="15"/>
      <c r="B400" s="15"/>
      <c r="C400" s="15"/>
      <c r="D400" s="15"/>
      <c r="E400" s="353"/>
      <c r="F400" s="15"/>
      <c r="G400" s="15"/>
      <c r="H400" s="15"/>
      <c r="I400" s="15"/>
      <c r="J400" s="15"/>
      <c r="K400" s="15"/>
      <c r="L400" s="15"/>
      <c r="M400" s="15"/>
      <c r="N400" s="15"/>
      <c r="O400" s="15"/>
      <c r="P400" s="15"/>
      <c r="Q400" s="15"/>
      <c r="R400" s="15"/>
      <c r="S400" s="15"/>
      <c r="T400" s="15"/>
      <c r="U400" s="15"/>
    </row>
    <row r="401" spans="1:21" ht="30" customHeight="1" x14ac:dyDescent="0.25">
      <c r="A401" s="15"/>
      <c r="B401" s="15"/>
      <c r="C401" s="15"/>
      <c r="D401" s="15"/>
      <c r="E401" s="353"/>
      <c r="F401" s="15"/>
      <c r="G401" s="15"/>
      <c r="H401" s="15"/>
      <c r="I401" s="15"/>
      <c r="J401" s="15"/>
      <c r="K401" s="15"/>
      <c r="L401" s="15"/>
      <c r="M401" s="15"/>
      <c r="N401" s="15"/>
      <c r="O401" s="15"/>
      <c r="P401" s="15"/>
      <c r="Q401" s="15"/>
      <c r="R401" s="15"/>
      <c r="S401" s="15"/>
      <c r="T401" s="15"/>
      <c r="U401" s="15"/>
    </row>
    <row r="402" spans="1:21" ht="30" customHeight="1" x14ac:dyDescent="0.25">
      <c r="A402" s="15"/>
      <c r="B402" s="15"/>
      <c r="C402" s="15"/>
      <c r="D402" s="15"/>
      <c r="E402" s="353"/>
      <c r="F402" s="15"/>
      <c r="G402" s="15"/>
      <c r="H402" s="15"/>
      <c r="I402" s="15"/>
      <c r="J402" s="15"/>
      <c r="K402" s="15"/>
      <c r="L402" s="15"/>
      <c r="M402" s="15"/>
      <c r="N402" s="15"/>
      <c r="O402" s="15"/>
      <c r="P402" s="15"/>
      <c r="Q402" s="15"/>
      <c r="R402" s="15"/>
      <c r="S402" s="15"/>
      <c r="T402" s="15"/>
      <c r="U402" s="15"/>
    </row>
    <row r="403" spans="1:21" ht="30" customHeight="1" x14ac:dyDescent="0.25">
      <c r="A403" s="15"/>
      <c r="B403" s="15"/>
      <c r="C403" s="15"/>
      <c r="D403" s="15"/>
      <c r="E403" s="353"/>
      <c r="F403" s="15"/>
      <c r="G403" s="15"/>
      <c r="H403" s="15"/>
      <c r="I403" s="15"/>
      <c r="J403" s="15"/>
      <c r="K403" s="15"/>
      <c r="L403" s="15"/>
      <c r="M403" s="15"/>
      <c r="N403" s="15"/>
      <c r="O403" s="15"/>
      <c r="P403" s="15"/>
      <c r="Q403" s="15"/>
      <c r="R403" s="15"/>
      <c r="S403" s="15"/>
      <c r="T403" s="15"/>
      <c r="U403" s="15"/>
    </row>
    <row r="404" spans="1:21" ht="30" customHeight="1" x14ac:dyDescent="0.25">
      <c r="A404" s="15"/>
      <c r="B404" s="15"/>
      <c r="C404" s="15"/>
      <c r="D404" s="15"/>
      <c r="E404" s="353"/>
      <c r="F404" s="15"/>
      <c r="G404" s="15"/>
      <c r="H404" s="15"/>
      <c r="I404" s="15"/>
      <c r="J404" s="15"/>
      <c r="K404" s="15"/>
      <c r="L404" s="15"/>
      <c r="M404" s="15"/>
      <c r="N404" s="15"/>
      <c r="O404" s="15"/>
      <c r="P404" s="15"/>
      <c r="Q404" s="15"/>
      <c r="R404" s="15"/>
      <c r="S404" s="15"/>
      <c r="T404" s="15"/>
      <c r="U404" s="15"/>
    </row>
    <row r="405" spans="1:21" ht="30" customHeight="1" x14ac:dyDescent="0.25">
      <c r="A405" s="15"/>
      <c r="B405" s="15"/>
      <c r="C405" s="15"/>
      <c r="D405" s="15"/>
      <c r="E405" s="353"/>
      <c r="F405" s="15"/>
      <c r="G405" s="15"/>
      <c r="H405" s="15"/>
      <c r="I405" s="15"/>
      <c r="J405" s="15"/>
      <c r="K405" s="15"/>
      <c r="L405" s="15"/>
      <c r="M405" s="15"/>
      <c r="N405" s="15"/>
      <c r="O405" s="15"/>
      <c r="P405" s="15"/>
      <c r="Q405" s="15"/>
      <c r="R405" s="15"/>
      <c r="S405" s="15"/>
      <c r="T405" s="15"/>
      <c r="U405" s="15"/>
    </row>
    <row r="406" spans="1:21" ht="30" customHeight="1" x14ac:dyDescent="0.25">
      <c r="A406" s="15"/>
      <c r="B406" s="15"/>
      <c r="C406" s="15"/>
      <c r="D406" s="15"/>
      <c r="E406" s="353"/>
      <c r="F406" s="15"/>
      <c r="G406" s="15"/>
      <c r="H406" s="15"/>
      <c r="I406" s="15"/>
      <c r="J406" s="15"/>
      <c r="K406" s="15"/>
      <c r="L406" s="15"/>
      <c r="M406" s="15"/>
      <c r="N406" s="15"/>
      <c r="O406" s="15"/>
      <c r="P406" s="15"/>
      <c r="Q406" s="15"/>
      <c r="R406" s="15"/>
      <c r="S406" s="15"/>
      <c r="T406" s="15"/>
      <c r="U406" s="15"/>
    </row>
    <row r="407" spans="1:21" ht="30" customHeight="1" x14ac:dyDescent="0.25">
      <c r="A407" s="15"/>
      <c r="B407" s="15"/>
      <c r="C407" s="15"/>
      <c r="D407" s="15"/>
      <c r="E407" s="353"/>
      <c r="F407" s="15"/>
      <c r="G407" s="15"/>
      <c r="H407" s="15"/>
      <c r="I407" s="15"/>
      <c r="J407" s="15"/>
      <c r="K407" s="15"/>
      <c r="L407" s="15"/>
      <c r="M407" s="15"/>
      <c r="N407" s="15"/>
      <c r="O407" s="15"/>
      <c r="P407" s="15"/>
      <c r="Q407" s="15"/>
      <c r="R407" s="15"/>
      <c r="S407" s="15"/>
      <c r="T407" s="15"/>
      <c r="U407" s="15"/>
    </row>
    <row r="408" spans="1:21" ht="30" customHeight="1" x14ac:dyDescent="0.25">
      <c r="A408" s="15"/>
      <c r="B408" s="15"/>
      <c r="C408" s="15"/>
      <c r="D408" s="15"/>
      <c r="E408" s="353"/>
      <c r="F408" s="15"/>
      <c r="G408" s="15"/>
      <c r="H408" s="15"/>
      <c r="I408" s="15"/>
      <c r="J408" s="15"/>
      <c r="K408" s="15"/>
      <c r="L408" s="15"/>
      <c r="M408" s="15"/>
      <c r="N408" s="15"/>
      <c r="O408" s="15"/>
      <c r="P408" s="15"/>
      <c r="Q408" s="15"/>
      <c r="R408" s="15"/>
      <c r="S408" s="15"/>
      <c r="T408" s="15"/>
      <c r="U408" s="15"/>
    </row>
    <row r="409" spans="1:21" ht="30" customHeight="1" x14ac:dyDescent="0.25">
      <c r="A409" s="15"/>
      <c r="B409" s="15"/>
      <c r="C409" s="15"/>
      <c r="D409" s="15"/>
      <c r="E409" s="353"/>
      <c r="F409" s="15"/>
      <c r="G409" s="15"/>
      <c r="H409" s="15"/>
      <c r="I409" s="15"/>
      <c r="J409" s="15"/>
      <c r="K409" s="15"/>
      <c r="L409" s="15"/>
      <c r="M409" s="15"/>
      <c r="N409" s="15"/>
      <c r="O409" s="15"/>
      <c r="P409" s="15"/>
      <c r="Q409" s="15"/>
      <c r="R409" s="15"/>
      <c r="S409" s="15"/>
      <c r="T409" s="15"/>
      <c r="U409" s="15"/>
    </row>
    <row r="410" spans="1:21" ht="30" customHeight="1" x14ac:dyDescent="0.25">
      <c r="A410" s="15"/>
      <c r="B410" s="15"/>
      <c r="C410" s="15"/>
      <c r="D410" s="15"/>
      <c r="E410" s="353"/>
      <c r="F410" s="15"/>
      <c r="G410" s="15"/>
      <c r="H410" s="15"/>
      <c r="I410" s="15"/>
      <c r="J410" s="15"/>
      <c r="K410" s="15"/>
      <c r="L410" s="15"/>
      <c r="M410" s="15"/>
      <c r="N410" s="15"/>
      <c r="O410" s="15"/>
      <c r="P410" s="15"/>
      <c r="Q410" s="15"/>
      <c r="R410" s="15"/>
      <c r="S410" s="15"/>
      <c r="T410" s="15"/>
      <c r="U410" s="15"/>
    </row>
    <row r="411" spans="1:21" ht="30" customHeight="1" x14ac:dyDescent="0.25">
      <c r="A411" s="15"/>
      <c r="B411" s="15"/>
      <c r="C411" s="15"/>
      <c r="D411" s="15"/>
      <c r="E411" s="353"/>
      <c r="F411" s="15"/>
      <c r="G411" s="15"/>
      <c r="H411" s="15"/>
      <c r="I411" s="15"/>
      <c r="J411" s="15"/>
      <c r="K411" s="15"/>
      <c r="L411" s="15"/>
      <c r="M411" s="15"/>
      <c r="N411" s="15"/>
      <c r="O411" s="15"/>
      <c r="P411" s="15"/>
      <c r="Q411" s="15"/>
      <c r="R411" s="15"/>
      <c r="S411" s="15"/>
      <c r="T411" s="15"/>
      <c r="U411" s="15"/>
    </row>
    <row r="412" spans="1:21" ht="30" customHeight="1" x14ac:dyDescent="0.25">
      <c r="A412" s="15"/>
      <c r="B412" s="15"/>
      <c r="C412" s="15"/>
      <c r="D412" s="15"/>
      <c r="E412" s="353"/>
      <c r="F412" s="15"/>
      <c r="G412" s="15"/>
      <c r="H412" s="15"/>
      <c r="I412" s="15"/>
      <c r="J412" s="15"/>
      <c r="K412" s="15"/>
      <c r="L412" s="15"/>
      <c r="M412" s="15"/>
      <c r="N412" s="15"/>
      <c r="O412" s="15"/>
      <c r="P412" s="15"/>
      <c r="Q412" s="15"/>
      <c r="R412" s="15"/>
      <c r="S412" s="15"/>
      <c r="T412" s="15"/>
      <c r="U412" s="15"/>
    </row>
    <row r="413" spans="1:21" ht="30" customHeight="1" x14ac:dyDescent="0.25">
      <c r="A413" s="15"/>
      <c r="B413" s="15"/>
      <c r="C413" s="15"/>
      <c r="D413" s="15"/>
      <c r="E413" s="353"/>
      <c r="F413" s="15"/>
      <c r="G413" s="15"/>
      <c r="H413" s="15"/>
      <c r="I413" s="15"/>
      <c r="J413" s="15"/>
      <c r="K413" s="15"/>
      <c r="L413" s="15"/>
      <c r="M413" s="15"/>
      <c r="N413" s="15"/>
      <c r="O413" s="15"/>
      <c r="P413" s="15"/>
      <c r="Q413" s="15"/>
      <c r="R413" s="15"/>
      <c r="S413" s="15"/>
      <c r="T413" s="15"/>
      <c r="U413" s="15"/>
    </row>
    <row r="414" spans="1:21" ht="30" customHeight="1" x14ac:dyDescent="0.25">
      <c r="A414" s="15"/>
      <c r="B414" s="15"/>
      <c r="C414" s="15"/>
      <c r="D414" s="15"/>
      <c r="E414" s="353"/>
      <c r="F414" s="15"/>
      <c r="G414" s="15"/>
      <c r="H414" s="15"/>
      <c r="I414" s="15"/>
      <c r="J414" s="15"/>
      <c r="K414" s="15"/>
      <c r="L414" s="15"/>
      <c r="M414" s="15"/>
      <c r="N414" s="15"/>
      <c r="O414" s="15"/>
      <c r="P414" s="15"/>
      <c r="Q414" s="15"/>
      <c r="R414" s="15"/>
      <c r="S414" s="15"/>
      <c r="T414" s="15"/>
      <c r="U414" s="15"/>
    </row>
    <row r="415" spans="1:21" ht="30" customHeight="1" x14ac:dyDescent="0.25">
      <c r="A415" s="15"/>
      <c r="B415" s="15"/>
      <c r="C415" s="15"/>
      <c r="D415" s="15"/>
      <c r="E415" s="353"/>
      <c r="F415" s="15"/>
      <c r="G415" s="15"/>
      <c r="H415" s="15"/>
      <c r="I415" s="15"/>
      <c r="J415" s="15"/>
      <c r="K415" s="15"/>
      <c r="L415" s="15"/>
      <c r="M415" s="15"/>
      <c r="N415" s="15"/>
      <c r="O415" s="15"/>
      <c r="P415" s="15"/>
      <c r="Q415" s="15"/>
      <c r="R415" s="15"/>
      <c r="S415" s="15"/>
      <c r="T415" s="15"/>
      <c r="U415" s="15"/>
    </row>
    <row r="416" spans="1:21" ht="30" customHeight="1" x14ac:dyDescent="0.25">
      <c r="A416" s="15"/>
      <c r="B416" s="15"/>
      <c r="C416" s="15"/>
      <c r="D416" s="15"/>
      <c r="E416" s="353"/>
      <c r="F416" s="15"/>
      <c r="G416" s="15"/>
      <c r="H416" s="15"/>
      <c r="I416" s="15"/>
      <c r="J416" s="15"/>
      <c r="K416" s="15"/>
      <c r="L416" s="15"/>
      <c r="M416" s="15"/>
      <c r="N416" s="15"/>
      <c r="O416" s="15"/>
      <c r="P416" s="15"/>
      <c r="Q416" s="15"/>
      <c r="R416" s="15"/>
      <c r="S416" s="15"/>
      <c r="T416" s="15"/>
      <c r="U416" s="15"/>
    </row>
    <row r="417" spans="1:21" ht="30" customHeight="1" x14ac:dyDescent="0.25">
      <c r="A417" s="15"/>
      <c r="B417" s="15"/>
      <c r="C417" s="15"/>
      <c r="D417" s="15"/>
      <c r="E417" s="353"/>
      <c r="F417" s="15"/>
      <c r="G417" s="15"/>
      <c r="H417" s="15"/>
      <c r="I417" s="15"/>
      <c r="J417" s="15"/>
      <c r="K417" s="15"/>
      <c r="L417" s="15"/>
      <c r="M417" s="15"/>
      <c r="N417" s="15"/>
      <c r="O417" s="15"/>
      <c r="P417" s="15"/>
      <c r="Q417" s="15"/>
      <c r="R417" s="15"/>
      <c r="S417" s="15"/>
      <c r="T417" s="15"/>
      <c r="U417" s="15"/>
    </row>
    <row r="418" spans="1:21" ht="30" customHeight="1" x14ac:dyDescent="0.25">
      <c r="A418" s="15"/>
      <c r="B418" s="15"/>
      <c r="C418" s="15"/>
      <c r="D418" s="15"/>
      <c r="E418" s="353"/>
      <c r="F418" s="15"/>
      <c r="G418" s="15"/>
      <c r="H418" s="15"/>
      <c r="I418" s="15"/>
      <c r="J418" s="15"/>
      <c r="K418" s="15"/>
      <c r="L418" s="15"/>
      <c r="M418" s="15"/>
      <c r="N418" s="15"/>
      <c r="O418" s="15"/>
      <c r="P418" s="15"/>
      <c r="Q418" s="15"/>
      <c r="R418" s="15"/>
      <c r="S418" s="15"/>
      <c r="T418" s="15"/>
      <c r="U418" s="15"/>
    </row>
    <row r="419" spans="1:21" ht="30" customHeight="1" x14ac:dyDescent="0.25">
      <c r="A419" s="15"/>
      <c r="B419" s="15"/>
      <c r="C419" s="15"/>
      <c r="D419" s="15"/>
      <c r="E419" s="353"/>
      <c r="F419" s="15"/>
      <c r="G419" s="15"/>
      <c r="H419" s="15"/>
      <c r="I419" s="15"/>
      <c r="J419" s="15"/>
      <c r="K419" s="15"/>
      <c r="L419" s="15"/>
      <c r="M419" s="15"/>
      <c r="N419" s="15"/>
      <c r="O419" s="15"/>
      <c r="P419" s="15"/>
      <c r="Q419" s="15"/>
      <c r="R419" s="15"/>
      <c r="S419" s="15"/>
      <c r="T419" s="15"/>
      <c r="U419" s="15"/>
    </row>
    <row r="420" spans="1:21" ht="30" customHeight="1" x14ac:dyDescent="0.25">
      <c r="A420" s="15"/>
      <c r="B420" s="15"/>
      <c r="C420" s="15"/>
      <c r="D420" s="15"/>
      <c r="E420" s="353"/>
      <c r="F420" s="15"/>
      <c r="G420" s="15"/>
      <c r="H420" s="15"/>
      <c r="I420" s="15"/>
      <c r="J420" s="15"/>
      <c r="K420" s="15"/>
      <c r="L420" s="15"/>
      <c r="M420" s="15"/>
      <c r="N420" s="15"/>
      <c r="O420" s="15"/>
      <c r="P420" s="15"/>
      <c r="Q420" s="15"/>
      <c r="R420" s="15"/>
      <c r="S420" s="15"/>
      <c r="T420" s="15"/>
      <c r="U420" s="15"/>
    </row>
    <row r="421" spans="1:21" ht="30" customHeight="1" x14ac:dyDescent="0.25">
      <c r="A421" s="15"/>
      <c r="B421" s="15"/>
      <c r="C421" s="15"/>
      <c r="D421" s="15"/>
      <c r="E421" s="353"/>
      <c r="F421" s="15"/>
      <c r="G421" s="15"/>
      <c r="H421" s="15"/>
      <c r="I421" s="15"/>
      <c r="J421" s="15"/>
      <c r="K421" s="15"/>
      <c r="L421" s="15"/>
      <c r="M421" s="15"/>
      <c r="N421" s="15"/>
      <c r="O421" s="15"/>
      <c r="P421" s="15"/>
      <c r="Q421" s="15"/>
      <c r="R421" s="15"/>
      <c r="S421" s="15"/>
      <c r="T421" s="15"/>
      <c r="U421" s="15"/>
    </row>
    <row r="422" spans="1:21" ht="30" customHeight="1" x14ac:dyDescent="0.25">
      <c r="A422" s="15"/>
      <c r="B422" s="15"/>
      <c r="C422" s="15"/>
      <c r="D422" s="15"/>
      <c r="E422" s="353"/>
      <c r="F422" s="15"/>
      <c r="G422" s="15"/>
      <c r="H422" s="15"/>
      <c r="I422" s="15"/>
      <c r="J422" s="15"/>
      <c r="K422" s="15"/>
      <c r="L422" s="15"/>
      <c r="M422" s="15"/>
      <c r="N422" s="15"/>
      <c r="O422" s="15"/>
      <c r="P422" s="15"/>
      <c r="Q422" s="15"/>
      <c r="R422" s="15"/>
      <c r="S422" s="15"/>
      <c r="T422" s="15"/>
      <c r="U422" s="15"/>
    </row>
    <row r="423" spans="1:21" ht="30" customHeight="1" x14ac:dyDescent="0.25">
      <c r="A423" s="15"/>
      <c r="B423" s="15"/>
      <c r="C423" s="15"/>
      <c r="D423" s="15"/>
      <c r="E423" s="353"/>
      <c r="F423" s="15"/>
      <c r="G423" s="15"/>
      <c r="H423" s="15"/>
      <c r="I423" s="15"/>
      <c r="J423" s="15"/>
      <c r="K423" s="15"/>
      <c r="L423" s="15"/>
      <c r="M423" s="15"/>
      <c r="N423" s="15"/>
      <c r="O423" s="15"/>
      <c r="P423" s="15"/>
      <c r="Q423" s="15"/>
      <c r="R423" s="15"/>
      <c r="S423" s="15"/>
      <c r="T423" s="15"/>
      <c r="U423" s="15"/>
    </row>
    <row r="424" spans="1:21" ht="30" customHeight="1" x14ac:dyDescent="0.25">
      <c r="A424" s="15"/>
      <c r="B424" s="15"/>
      <c r="C424" s="15"/>
      <c r="D424" s="15"/>
      <c r="E424" s="353"/>
      <c r="F424" s="15"/>
      <c r="G424" s="15"/>
      <c r="H424" s="15"/>
      <c r="I424" s="15"/>
      <c r="J424" s="15"/>
      <c r="K424" s="15"/>
      <c r="L424" s="15"/>
      <c r="M424" s="15"/>
      <c r="N424" s="15"/>
      <c r="O424" s="15"/>
      <c r="P424" s="15"/>
      <c r="Q424" s="15"/>
      <c r="R424" s="15"/>
      <c r="S424" s="15"/>
      <c r="T424" s="15"/>
      <c r="U424" s="15"/>
    </row>
    <row r="425" spans="1:21" ht="30" customHeight="1" x14ac:dyDescent="0.25">
      <c r="A425" s="15"/>
      <c r="B425" s="15"/>
      <c r="C425" s="15"/>
      <c r="D425" s="15"/>
      <c r="E425" s="353"/>
      <c r="F425" s="15"/>
      <c r="G425" s="15"/>
      <c r="H425" s="15"/>
      <c r="I425" s="15"/>
      <c r="J425" s="15"/>
      <c r="K425" s="15"/>
      <c r="L425" s="15"/>
      <c r="M425" s="15"/>
      <c r="N425" s="15"/>
      <c r="O425" s="15"/>
      <c r="P425" s="15"/>
      <c r="Q425" s="15"/>
      <c r="R425" s="15"/>
      <c r="S425" s="15"/>
      <c r="T425" s="15"/>
      <c r="U425" s="15"/>
    </row>
    <row r="426" spans="1:21" ht="30" customHeight="1" x14ac:dyDescent="0.25">
      <c r="A426" s="15"/>
      <c r="B426" s="15"/>
      <c r="C426" s="15"/>
      <c r="D426" s="15"/>
      <c r="E426" s="353"/>
      <c r="F426" s="15"/>
      <c r="G426" s="15"/>
      <c r="H426" s="15"/>
      <c r="I426" s="15"/>
      <c r="J426" s="15"/>
      <c r="K426" s="15"/>
      <c r="L426" s="15"/>
      <c r="M426" s="15"/>
      <c r="N426" s="15"/>
      <c r="O426" s="15"/>
      <c r="P426" s="15"/>
      <c r="Q426" s="15"/>
      <c r="R426" s="15"/>
      <c r="S426" s="15"/>
      <c r="T426" s="15"/>
      <c r="U426" s="15"/>
    </row>
    <row r="427" spans="1:21" ht="30" customHeight="1" x14ac:dyDescent="0.25">
      <c r="A427" s="15"/>
      <c r="B427" s="15"/>
      <c r="C427" s="15"/>
      <c r="D427" s="15"/>
      <c r="E427" s="353"/>
      <c r="F427" s="15"/>
      <c r="G427" s="15"/>
      <c r="H427" s="15"/>
      <c r="I427" s="15"/>
      <c r="J427" s="15"/>
      <c r="K427" s="15"/>
      <c r="L427" s="15"/>
      <c r="M427" s="15"/>
      <c r="N427" s="15"/>
      <c r="O427" s="15"/>
      <c r="P427" s="15"/>
      <c r="Q427" s="15"/>
      <c r="R427" s="15"/>
      <c r="S427" s="15"/>
      <c r="T427" s="15"/>
      <c r="U427" s="15"/>
    </row>
    <row r="428" spans="1:21" ht="30" customHeight="1" x14ac:dyDescent="0.25">
      <c r="A428" s="15"/>
      <c r="B428" s="15"/>
      <c r="C428" s="15"/>
      <c r="D428" s="15"/>
      <c r="E428" s="353"/>
      <c r="F428" s="15"/>
      <c r="G428" s="15"/>
      <c r="H428" s="15"/>
      <c r="I428" s="15"/>
      <c r="J428" s="15"/>
      <c r="K428" s="15"/>
      <c r="L428" s="15"/>
      <c r="M428" s="15"/>
      <c r="N428" s="15"/>
      <c r="O428" s="15"/>
      <c r="P428" s="15"/>
      <c r="Q428" s="15"/>
      <c r="R428" s="15"/>
      <c r="S428" s="15"/>
      <c r="T428" s="15"/>
      <c r="U428" s="15"/>
    </row>
    <row r="429" spans="1:21" ht="30" customHeight="1" x14ac:dyDescent="0.25">
      <c r="A429" s="15"/>
      <c r="B429" s="15"/>
      <c r="C429" s="15"/>
      <c r="D429" s="15"/>
      <c r="E429" s="353"/>
      <c r="F429" s="15"/>
      <c r="G429" s="15"/>
      <c r="H429" s="15"/>
      <c r="I429" s="15"/>
      <c r="J429" s="15"/>
      <c r="K429" s="15"/>
      <c r="L429" s="15"/>
      <c r="M429" s="15"/>
      <c r="N429" s="15"/>
      <c r="O429" s="15"/>
      <c r="P429" s="15"/>
      <c r="Q429" s="15"/>
      <c r="R429" s="15"/>
      <c r="S429" s="15"/>
      <c r="T429" s="15"/>
      <c r="U429" s="15"/>
    </row>
    <row r="430" spans="1:21" ht="30" customHeight="1" x14ac:dyDescent="0.25">
      <c r="A430" s="15"/>
      <c r="B430" s="15"/>
      <c r="C430" s="15"/>
      <c r="D430" s="15"/>
      <c r="E430" s="353"/>
      <c r="F430" s="15"/>
      <c r="G430" s="15"/>
      <c r="H430" s="15"/>
      <c r="I430" s="15"/>
      <c r="J430" s="15"/>
      <c r="K430" s="15"/>
      <c r="L430" s="15"/>
      <c r="M430" s="15"/>
      <c r="N430" s="15"/>
      <c r="O430" s="15"/>
      <c r="P430" s="15"/>
      <c r="Q430" s="15"/>
      <c r="R430" s="15"/>
      <c r="S430" s="15"/>
      <c r="T430" s="15"/>
      <c r="U430" s="15"/>
    </row>
    <row r="431" spans="1:21" ht="30" customHeight="1" x14ac:dyDescent="0.25">
      <c r="A431" s="15"/>
      <c r="B431" s="15"/>
      <c r="C431" s="15"/>
      <c r="D431" s="15"/>
      <c r="E431" s="353"/>
      <c r="F431" s="15"/>
      <c r="G431" s="15"/>
      <c r="H431" s="15"/>
      <c r="I431" s="15"/>
      <c r="J431" s="15"/>
      <c r="K431" s="15"/>
      <c r="L431" s="15"/>
      <c r="M431" s="15"/>
      <c r="N431" s="15"/>
      <c r="O431" s="15"/>
      <c r="P431" s="15"/>
      <c r="Q431" s="15"/>
      <c r="R431" s="15"/>
      <c r="S431" s="15"/>
      <c r="T431" s="15"/>
      <c r="U431" s="15"/>
    </row>
    <row r="432" spans="1:21" ht="30" customHeight="1" x14ac:dyDescent="0.25">
      <c r="A432" s="15"/>
      <c r="B432" s="15"/>
      <c r="C432" s="15"/>
      <c r="D432" s="15"/>
      <c r="E432" s="353"/>
      <c r="F432" s="15"/>
      <c r="G432" s="15"/>
      <c r="H432" s="15"/>
      <c r="I432" s="15"/>
      <c r="J432" s="15"/>
      <c r="K432" s="15"/>
      <c r="L432" s="15"/>
      <c r="M432" s="15"/>
      <c r="N432" s="15"/>
      <c r="O432" s="15"/>
      <c r="P432" s="15"/>
      <c r="Q432" s="15"/>
      <c r="R432" s="15"/>
      <c r="S432" s="15"/>
      <c r="T432" s="15"/>
      <c r="U432" s="15"/>
    </row>
    <row r="433" spans="1:21" ht="30" customHeight="1" x14ac:dyDescent="0.25">
      <c r="A433" s="15"/>
      <c r="B433" s="15"/>
      <c r="C433" s="15"/>
      <c r="D433" s="15"/>
      <c r="E433" s="353"/>
      <c r="F433" s="15"/>
      <c r="G433" s="15"/>
      <c r="H433" s="15"/>
      <c r="I433" s="15"/>
      <c r="J433" s="15"/>
      <c r="K433" s="15"/>
      <c r="L433" s="15"/>
      <c r="M433" s="15"/>
      <c r="N433" s="15"/>
      <c r="O433" s="15"/>
      <c r="P433" s="15"/>
      <c r="Q433" s="15"/>
      <c r="R433" s="15"/>
      <c r="S433" s="15"/>
      <c r="T433" s="15"/>
      <c r="U433" s="15"/>
    </row>
    <row r="434" spans="1:21" ht="30" customHeight="1" x14ac:dyDescent="0.25">
      <c r="A434" s="15"/>
      <c r="B434" s="15"/>
      <c r="C434" s="15"/>
      <c r="D434" s="15"/>
      <c r="E434" s="353"/>
      <c r="F434" s="15"/>
      <c r="G434" s="15"/>
      <c r="H434" s="15"/>
      <c r="I434" s="15"/>
      <c r="J434" s="15"/>
      <c r="K434" s="15"/>
      <c r="L434" s="15"/>
      <c r="M434" s="15"/>
      <c r="N434" s="15"/>
      <c r="O434" s="15"/>
      <c r="P434" s="15"/>
      <c r="Q434" s="15"/>
      <c r="R434" s="15"/>
      <c r="S434" s="15"/>
      <c r="T434" s="15"/>
      <c r="U434" s="15"/>
    </row>
    <row r="435" spans="1:21" ht="30" customHeight="1" x14ac:dyDescent="0.25">
      <c r="A435" s="15"/>
      <c r="B435" s="15"/>
      <c r="C435" s="15"/>
      <c r="D435" s="15"/>
      <c r="E435" s="353"/>
      <c r="F435" s="15"/>
      <c r="G435" s="15"/>
      <c r="H435" s="15"/>
      <c r="I435" s="15"/>
      <c r="J435" s="15"/>
      <c r="K435" s="15"/>
      <c r="L435" s="15"/>
      <c r="M435" s="15"/>
      <c r="N435" s="15"/>
      <c r="O435" s="15"/>
      <c r="P435" s="15"/>
      <c r="Q435" s="15"/>
      <c r="R435" s="15"/>
      <c r="S435" s="15"/>
      <c r="T435" s="15"/>
      <c r="U435" s="15"/>
    </row>
    <row r="436" spans="1:21" ht="30" customHeight="1" x14ac:dyDescent="0.25">
      <c r="A436" s="15"/>
      <c r="B436" s="15"/>
      <c r="C436" s="15"/>
      <c r="D436" s="15"/>
      <c r="E436" s="353"/>
      <c r="F436" s="15"/>
      <c r="G436" s="15"/>
      <c r="H436" s="15"/>
      <c r="I436" s="15"/>
      <c r="J436" s="15"/>
      <c r="K436" s="15"/>
      <c r="L436" s="15"/>
      <c r="M436" s="15"/>
      <c r="N436" s="15"/>
      <c r="O436" s="15"/>
      <c r="P436" s="15"/>
      <c r="Q436" s="15"/>
      <c r="R436" s="15"/>
      <c r="S436" s="15"/>
      <c r="T436" s="15"/>
      <c r="U436" s="15"/>
    </row>
    <row r="437" spans="1:21" ht="30" customHeight="1" x14ac:dyDescent="0.25">
      <c r="A437" s="15"/>
      <c r="B437" s="15"/>
      <c r="C437" s="15"/>
      <c r="D437" s="15"/>
      <c r="E437" s="353"/>
      <c r="F437" s="15"/>
      <c r="G437" s="15"/>
      <c r="H437" s="15"/>
      <c r="I437" s="15"/>
      <c r="J437" s="15"/>
      <c r="K437" s="15"/>
      <c r="L437" s="15"/>
      <c r="M437" s="15"/>
      <c r="N437" s="15"/>
      <c r="O437" s="15"/>
      <c r="P437" s="15"/>
      <c r="Q437" s="15"/>
      <c r="R437" s="15"/>
      <c r="S437" s="15"/>
      <c r="T437" s="15"/>
      <c r="U437" s="15"/>
    </row>
    <row r="438" spans="1:21" ht="30" customHeight="1" x14ac:dyDescent="0.25">
      <c r="A438" s="15"/>
      <c r="B438" s="15"/>
      <c r="C438" s="15"/>
      <c r="D438" s="15"/>
      <c r="E438" s="353"/>
      <c r="F438" s="15"/>
      <c r="G438" s="15"/>
      <c r="H438" s="15"/>
      <c r="I438" s="15"/>
      <c r="J438" s="15"/>
      <c r="K438" s="15"/>
      <c r="L438" s="15"/>
      <c r="M438" s="15"/>
      <c r="N438" s="15"/>
      <c r="O438" s="15"/>
      <c r="P438" s="15"/>
      <c r="Q438" s="15"/>
      <c r="R438" s="15"/>
      <c r="S438" s="15"/>
      <c r="T438" s="15"/>
      <c r="U438" s="15"/>
    </row>
    <row r="439" spans="1:21" ht="30" customHeight="1" x14ac:dyDescent="0.25">
      <c r="A439" s="15"/>
      <c r="B439" s="15"/>
      <c r="C439" s="15"/>
      <c r="D439" s="15"/>
      <c r="E439" s="353"/>
      <c r="F439" s="15"/>
      <c r="G439" s="15"/>
      <c r="H439" s="15"/>
      <c r="I439" s="15"/>
      <c r="J439" s="15"/>
      <c r="K439" s="15"/>
      <c r="L439" s="15"/>
      <c r="M439" s="15"/>
      <c r="N439" s="15"/>
      <c r="O439" s="15"/>
      <c r="P439" s="15"/>
      <c r="Q439" s="15"/>
      <c r="R439" s="15"/>
      <c r="S439" s="15"/>
      <c r="T439" s="15"/>
      <c r="U439" s="15"/>
    </row>
    <row r="440" spans="1:21" ht="30" customHeight="1" x14ac:dyDescent="0.25">
      <c r="A440" s="15"/>
      <c r="B440" s="15"/>
      <c r="C440" s="15"/>
      <c r="D440" s="15"/>
      <c r="E440" s="353"/>
      <c r="F440" s="15"/>
      <c r="G440" s="15"/>
      <c r="H440" s="15"/>
      <c r="I440" s="15"/>
      <c r="J440" s="15"/>
      <c r="K440" s="15"/>
      <c r="L440" s="15"/>
      <c r="M440" s="15"/>
      <c r="N440" s="15"/>
      <c r="O440" s="15"/>
      <c r="P440" s="15"/>
      <c r="Q440" s="15"/>
      <c r="R440" s="15"/>
      <c r="S440" s="15"/>
      <c r="T440" s="15"/>
      <c r="U440" s="15"/>
    </row>
    <row r="441" spans="1:21" ht="30" customHeight="1" x14ac:dyDescent="0.25">
      <c r="A441" s="15"/>
      <c r="B441" s="15"/>
      <c r="C441" s="15"/>
      <c r="D441" s="15"/>
      <c r="E441" s="353"/>
      <c r="F441" s="15"/>
      <c r="G441" s="15"/>
      <c r="H441" s="15"/>
      <c r="I441" s="15"/>
      <c r="J441" s="15"/>
      <c r="K441" s="15"/>
      <c r="L441" s="15"/>
      <c r="M441" s="15"/>
      <c r="N441" s="15"/>
      <c r="O441" s="15"/>
      <c r="P441" s="15"/>
      <c r="Q441" s="15"/>
      <c r="R441" s="15"/>
      <c r="S441" s="15"/>
      <c r="T441" s="15"/>
      <c r="U441" s="15"/>
    </row>
    <row r="442" spans="1:21" ht="30" customHeight="1" x14ac:dyDescent="0.25">
      <c r="A442" s="15"/>
      <c r="B442" s="15"/>
      <c r="C442" s="15"/>
      <c r="D442" s="15"/>
      <c r="E442" s="353"/>
      <c r="F442" s="15"/>
      <c r="G442" s="15"/>
      <c r="H442" s="15"/>
      <c r="I442" s="15"/>
      <c r="J442" s="15"/>
      <c r="K442" s="15"/>
      <c r="L442" s="15"/>
      <c r="M442" s="15"/>
      <c r="N442" s="15"/>
      <c r="O442" s="15"/>
      <c r="P442" s="15"/>
      <c r="Q442" s="15"/>
      <c r="R442" s="15"/>
      <c r="S442" s="15"/>
      <c r="T442" s="15"/>
      <c r="U442" s="15"/>
    </row>
    <row r="443" spans="1:21" ht="30" customHeight="1" x14ac:dyDescent="0.25">
      <c r="A443" s="15"/>
      <c r="B443" s="15"/>
      <c r="C443" s="15"/>
      <c r="D443" s="15"/>
      <c r="E443" s="353"/>
      <c r="F443" s="15"/>
      <c r="G443" s="15"/>
      <c r="H443" s="15"/>
      <c r="I443" s="15"/>
      <c r="J443" s="15"/>
      <c r="K443" s="15"/>
      <c r="L443" s="15"/>
      <c r="M443" s="15"/>
      <c r="N443" s="15"/>
      <c r="O443" s="15"/>
      <c r="P443" s="15"/>
      <c r="Q443" s="15"/>
      <c r="R443" s="15"/>
      <c r="S443" s="15"/>
      <c r="T443" s="15"/>
      <c r="U443" s="15"/>
    </row>
    <row r="444" spans="1:21" ht="30" customHeight="1" x14ac:dyDescent="0.25">
      <c r="A444" s="15"/>
      <c r="B444" s="15"/>
      <c r="C444" s="15"/>
      <c r="D444" s="15"/>
      <c r="E444" s="353"/>
      <c r="F444" s="15"/>
      <c r="G444" s="15"/>
      <c r="H444" s="15"/>
      <c r="I444" s="15"/>
      <c r="J444" s="15"/>
      <c r="K444" s="15"/>
      <c r="L444" s="15"/>
      <c r="M444" s="15"/>
      <c r="N444" s="15"/>
      <c r="O444" s="15"/>
      <c r="P444" s="15"/>
      <c r="Q444" s="15"/>
      <c r="R444" s="15"/>
      <c r="S444" s="15"/>
      <c r="T444" s="15"/>
      <c r="U444" s="15"/>
    </row>
    <row r="445" spans="1:21" ht="30" customHeight="1" x14ac:dyDescent="0.25">
      <c r="A445" s="15"/>
      <c r="B445" s="15"/>
      <c r="C445" s="15"/>
      <c r="D445" s="15"/>
      <c r="E445" s="353"/>
      <c r="F445" s="15"/>
      <c r="G445" s="15"/>
      <c r="H445" s="15"/>
      <c r="I445" s="15"/>
      <c r="J445" s="15"/>
      <c r="K445" s="15"/>
      <c r="L445" s="15"/>
      <c r="M445" s="15"/>
      <c r="N445" s="15"/>
      <c r="O445" s="15"/>
      <c r="P445" s="15"/>
      <c r="Q445" s="15"/>
      <c r="R445" s="15"/>
      <c r="S445" s="15"/>
      <c r="T445" s="15"/>
      <c r="U445" s="15"/>
    </row>
    <row r="446" spans="1:21" ht="30" customHeight="1" x14ac:dyDescent="0.25">
      <c r="A446" s="15"/>
      <c r="B446" s="15"/>
      <c r="C446" s="15"/>
      <c r="D446" s="15"/>
      <c r="E446" s="353"/>
      <c r="F446" s="15"/>
      <c r="G446" s="15"/>
      <c r="H446" s="15"/>
      <c r="I446" s="15"/>
      <c r="J446" s="15"/>
      <c r="K446" s="15"/>
      <c r="L446" s="15"/>
      <c r="M446" s="15"/>
      <c r="N446" s="15"/>
      <c r="O446" s="15"/>
      <c r="P446" s="15"/>
      <c r="Q446" s="15"/>
      <c r="R446" s="15"/>
      <c r="S446" s="15"/>
      <c r="T446" s="15"/>
      <c r="U446" s="15"/>
    </row>
    <row r="447" spans="1:21" ht="30" customHeight="1" x14ac:dyDescent="0.25">
      <c r="A447" s="15"/>
      <c r="B447" s="15"/>
      <c r="C447" s="15"/>
      <c r="D447" s="15"/>
      <c r="E447" s="353"/>
      <c r="F447" s="15"/>
      <c r="G447" s="15"/>
      <c r="H447" s="15"/>
      <c r="I447" s="15"/>
      <c r="J447" s="15"/>
      <c r="K447" s="15"/>
      <c r="L447" s="15"/>
      <c r="M447" s="15"/>
      <c r="N447" s="15"/>
      <c r="O447" s="15"/>
      <c r="P447" s="15"/>
      <c r="Q447" s="15"/>
      <c r="R447" s="15"/>
      <c r="S447" s="15"/>
      <c r="T447" s="15"/>
      <c r="U447" s="15"/>
    </row>
    <row r="448" spans="1:21" ht="30" customHeight="1" x14ac:dyDescent="0.25">
      <c r="A448" s="15"/>
      <c r="B448" s="15"/>
      <c r="C448" s="15"/>
      <c r="D448" s="15"/>
      <c r="E448" s="353"/>
      <c r="F448" s="15"/>
      <c r="G448" s="15"/>
      <c r="H448" s="15"/>
      <c r="I448" s="15"/>
      <c r="J448" s="15"/>
      <c r="K448" s="15"/>
      <c r="L448" s="15"/>
      <c r="M448" s="15"/>
      <c r="N448" s="15"/>
      <c r="O448" s="15"/>
      <c r="P448" s="15"/>
      <c r="Q448" s="15"/>
      <c r="R448" s="15"/>
      <c r="S448" s="15"/>
      <c r="T448" s="15"/>
      <c r="U448" s="15"/>
    </row>
    <row r="449" spans="1:21" ht="30" customHeight="1" x14ac:dyDescent="0.25">
      <c r="A449" s="15"/>
      <c r="B449" s="15"/>
      <c r="C449" s="15"/>
      <c r="D449" s="15"/>
      <c r="E449" s="353"/>
      <c r="F449" s="15"/>
      <c r="G449" s="15"/>
      <c r="H449" s="15"/>
      <c r="I449" s="15"/>
      <c r="J449" s="15"/>
      <c r="K449" s="15"/>
      <c r="L449" s="15"/>
      <c r="M449" s="15"/>
      <c r="N449" s="15"/>
      <c r="O449" s="15"/>
      <c r="P449" s="15"/>
      <c r="Q449" s="15"/>
      <c r="R449" s="15"/>
      <c r="S449" s="15"/>
      <c r="T449" s="15"/>
      <c r="U449" s="15"/>
    </row>
    <row r="450" spans="1:21" ht="30" customHeight="1" x14ac:dyDescent="0.25">
      <c r="A450" s="15"/>
      <c r="B450" s="15"/>
      <c r="C450" s="15"/>
      <c r="D450" s="15"/>
      <c r="E450" s="353"/>
      <c r="F450" s="15"/>
      <c r="G450" s="15"/>
      <c r="H450" s="15"/>
      <c r="I450" s="15"/>
      <c r="J450" s="15"/>
      <c r="K450" s="15"/>
      <c r="L450" s="15"/>
      <c r="M450" s="15"/>
      <c r="N450" s="15"/>
      <c r="O450" s="15"/>
      <c r="P450" s="15"/>
      <c r="Q450" s="15"/>
      <c r="R450" s="15"/>
      <c r="S450" s="15"/>
      <c r="T450" s="15"/>
      <c r="U450" s="15"/>
    </row>
    <row r="451" spans="1:21" ht="30" customHeight="1" x14ac:dyDescent="0.25">
      <c r="A451" s="15"/>
      <c r="B451" s="15"/>
      <c r="C451" s="15"/>
      <c r="D451" s="15"/>
      <c r="E451" s="353"/>
      <c r="F451" s="15"/>
      <c r="G451" s="15"/>
      <c r="H451" s="15"/>
      <c r="I451" s="15"/>
      <c r="J451" s="15"/>
      <c r="K451" s="15"/>
      <c r="L451" s="15"/>
      <c r="M451" s="15"/>
      <c r="N451" s="15"/>
      <c r="O451" s="15"/>
      <c r="P451" s="15"/>
      <c r="Q451" s="15"/>
      <c r="R451" s="15"/>
      <c r="S451" s="15"/>
      <c r="T451" s="15"/>
      <c r="U451" s="15"/>
    </row>
    <row r="452" spans="1:21" ht="30" customHeight="1" x14ac:dyDescent="0.25">
      <c r="A452" s="15"/>
      <c r="B452" s="15"/>
      <c r="C452" s="15"/>
      <c r="D452" s="15"/>
      <c r="E452" s="353"/>
      <c r="F452" s="15"/>
      <c r="G452" s="15"/>
      <c r="H452" s="15"/>
      <c r="I452" s="15"/>
      <c r="J452" s="15"/>
      <c r="K452" s="15"/>
      <c r="L452" s="15"/>
      <c r="M452" s="15"/>
      <c r="N452" s="15"/>
      <c r="O452" s="15"/>
      <c r="P452" s="15"/>
      <c r="Q452" s="15"/>
      <c r="R452" s="15"/>
      <c r="S452" s="15"/>
      <c r="T452" s="15"/>
      <c r="U452" s="15"/>
    </row>
    <row r="453" spans="1:21" ht="30" customHeight="1" x14ac:dyDescent="0.25">
      <c r="A453" s="15"/>
      <c r="B453" s="15"/>
      <c r="C453" s="15"/>
      <c r="D453" s="15"/>
      <c r="E453" s="353"/>
      <c r="F453" s="15"/>
      <c r="G453" s="15"/>
      <c r="H453" s="15"/>
      <c r="I453" s="15"/>
      <c r="J453" s="15"/>
      <c r="K453" s="15"/>
      <c r="L453" s="15"/>
      <c r="M453" s="15"/>
      <c r="N453" s="15"/>
      <c r="O453" s="15"/>
      <c r="P453" s="15"/>
      <c r="Q453" s="15"/>
      <c r="R453" s="15"/>
      <c r="S453" s="15"/>
      <c r="T453" s="15"/>
      <c r="U453" s="15"/>
    </row>
    <row r="454" spans="1:21" ht="30" customHeight="1" x14ac:dyDescent="0.25">
      <c r="A454" s="15"/>
      <c r="B454" s="15"/>
      <c r="C454" s="15"/>
      <c r="D454" s="15"/>
      <c r="E454" s="353"/>
      <c r="F454" s="15"/>
      <c r="G454" s="15"/>
      <c r="H454" s="15"/>
      <c r="I454" s="15"/>
      <c r="J454" s="15"/>
      <c r="K454" s="15"/>
      <c r="L454" s="15"/>
      <c r="M454" s="15"/>
      <c r="N454" s="15"/>
      <c r="O454" s="15"/>
      <c r="P454" s="15"/>
      <c r="Q454" s="15"/>
      <c r="R454" s="15"/>
      <c r="S454" s="15"/>
      <c r="T454" s="15"/>
      <c r="U454" s="15"/>
    </row>
    <row r="455" spans="1:21" ht="30" customHeight="1" x14ac:dyDescent="0.25">
      <c r="A455" s="15"/>
      <c r="B455" s="15"/>
      <c r="C455" s="15"/>
      <c r="D455" s="15"/>
      <c r="E455" s="353"/>
      <c r="F455" s="15"/>
      <c r="G455" s="15"/>
      <c r="H455" s="15"/>
      <c r="I455" s="15"/>
      <c r="J455" s="15"/>
      <c r="K455" s="15"/>
      <c r="L455" s="15"/>
      <c r="M455" s="15"/>
      <c r="N455" s="15"/>
      <c r="O455" s="15"/>
      <c r="P455" s="15"/>
      <c r="Q455" s="15"/>
      <c r="R455" s="15"/>
      <c r="S455" s="15"/>
      <c r="T455" s="15"/>
      <c r="U455" s="15"/>
    </row>
    <row r="456" spans="1:21" ht="30" customHeight="1" x14ac:dyDescent="0.25">
      <c r="A456" s="15"/>
      <c r="B456" s="15"/>
      <c r="C456" s="15"/>
      <c r="D456" s="15"/>
      <c r="E456" s="353"/>
      <c r="F456" s="15"/>
      <c r="G456" s="15"/>
      <c r="H456" s="15"/>
      <c r="I456" s="15"/>
      <c r="J456" s="15"/>
      <c r="K456" s="15"/>
      <c r="L456" s="15"/>
      <c r="M456" s="15"/>
      <c r="N456" s="15"/>
      <c r="O456" s="15"/>
      <c r="P456" s="15"/>
      <c r="Q456" s="15"/>
      <c r="R456" s="15"/>
      <c r="S456" s="15"/>
      <c r="T456" s="15"/>
      <c r="U456" s="15"/>
    </row>
    <row r="457" spans="1:21" ht="30" customHeight="1" x14ac:dyDescent="0.25">
      <c r="A457" s="15"/>
      <c r="B457" s="15"/>
      <c r="C457" s="15"/>
      <c r="D457" s="15"/>
      <c r="E457" s="353"/>
      <c r="F457" s="15"/>
      <c r="G457" s="15"/>
      <c r="H457" s="15"/>
      <c r="I457" s="15"/>
      <c r="J457" s="15"/>
      <c r="K457" s="15"/>
      <c r="L457" s="15"/>
      <c r="M457" s="15"/>
      <c r="N457" s="15"/>
      <c r="O457" s="15"/>
      <c r="P457" s="15"/>
      <c r="Q457" s="15"/>
      <c r="R457" s="15"/>
      <c r="S457" s="15"/>
      <c r="T457" s="15"/>
      <c r="U457" s="15"/>
    </row>
    <row r="458" spans="1:21" ht="30" customHeight="1" x14ac:dyDescent="0.25">
      <c r="A458" s="15"/>
      <c r="B458" s="15"/>
      <c r="C458" s="15"/>
      <c r="D458" s="15"/>
      <c r="E458" s="353"/>
      <c r="F458" s="15"/>
      <c r="G458" s="15"/>
      <c r="H458" s="15"/>
      <c r="I458" s="15"/>
      <c r="J458" s="15"/>
      <c r="K458" s="15"/>
      <c r="L458" s="15"/>
      <c r="M458" s="15"/>
      <c r="N458" s="15"/>
      <c r="O458" s="15"/>
      <c r="P458" s="15"/>
      <c r="Q458" s="15"/>
      <c r="R458" s="15"/>
      <c r="S458" s="15"/>
      <c r="T458" s="15"/>
      <c r="U458" s="15"/>
    </row>
    <row r="459" spans="1:21" ht="30" customHeight="1" x14ac:dyDescent="0.25">
      <c r="A459" s="15"/>
      <c r="B459" s="15"/>
      <c r="C459" s="15"/>
      <c r="D459" s="15"/>
      <c r="E459" s="353"/>
      <c r="F459" s="15"/>
      <c r="G459" s="15"/>
      <c r="H459" s="15"/>
      <c r="I459" s="15"/>
      <c r="J459" s="15"/>
      <c r="K459" s="15"/>
      <c r="L459" s="15"/>
      <c r="M459" s="15"/>
      <c r="N459" s="15"/>
      <c r="O459" s="15"/>
      <c r="P459" s="15"/>
      <c r="Q459" s="15"/>
      <c r="R459" s="15"/>
      <c r="S459" s="15"/>
      <c r="T459" s="15"/>
      <c r="U459" s="15"/>
    </row>
    <row r="460" spans="1:21" ht="30" customHeight="1" x14ac:dyDescent="0.25">
      <c r="A460" s="15"/>
      <c r="B460" s="15"/>
      <c r="C460" s="15"/>
      <c r="D460" s="15"/>
      <c r="E460" s="353"/>
      <c r="F460" s="15"/>
      <c r="G460" s="15"/>
      <c r="H460" s="15"/>
      <c r="I460" s="15"/>
      <c r="J460" s="15"/>
      <c r="K460" s="15"/>
      <c r="L460" s="15"/>
      <c r="M460" s="15"/>
      <c r="N460" s="15"/>
      <c r="O460" s="15"/>
      <c r="P460" s="15"/>
      <c r="Q460" s="15"/>
      <c r="R460" s="15"/>
      <c r="S460" s="15"/>
      <c r="T460" s="15"/>
      <c r="U460" s="15"/>
    </row>
    <row r="461" spans="1:21" ht="30" customHeight="1" x14ac:dyDescent="0.25">
      <c r="A461" s="15"/>
      <c r="B461" s="15"/>
      <c r="C461" s="15"/>
      <c r="D461" s="15"/>
      <c r="E461" s="353"/>
      <c r="F461" s="15"/>
      <c r="G461" s="15"/>
      <c r="H461" s="15"/>
      <c r="I461" s="15"/>
      <c r="J461" s="15"/>
      <c r="K461" s="15"/>
      <c r="L461" s="15"/>
      <c r="M461" s="15"/>
      <c r="N461" s="15"/>
      <c r="O461" s="15"/>
      <c r="P461" s="15"/>
      <c r="Q461" s="15"/>
      <c r="R461" s="15"/>
      <c r="S461" s="15"/>
      <c r="T461" s="15"/>
      <c r="U461" s="15"/>
    </row>
    <row r="462" spans="1:21" ht="30" customHeight="1" x14ac:dyDescent="0.25">
      <c r="A462" s="15"/>
      <c r="B462" s="15"/>
      <c r="C462" s="15"/>
      <c r="D462" s="15"/>
      <c r="E462" s="353"/>
      <c r="F462" s="15"/>
      <c r="G462" s="15"/>
      <c r="H462" s="15"/>
      <c r="I462" s="15"/>
      <c r="J462" s="15"/>
      <c r="K462" s="15"/>
      <c r="L462" s="15"/>
      <c r="M462" s="15"/>
      <c r="N462" s="15"/>
      <c r="O462" s="15"/>
      <c r="P462" s="15"/>
      <c r="Q462" s="15"/>
      <c r="R462" s="15"/>
      <c r="S462" s="15"/>
      <c r="T462" s="15"/>
      <c r="U462" s="15"/>
    </row>
    <row r="463" spans="1:21" ht="30" customHeight="1" x14ac:dyDescent="0.25">
      <c r="A463" s="15"/>
      <c r="B463" s="15"/>
      <c r="C463" s="15"/>
      <c r="D463" s="15"/>
      <c r="E463" s="353"/>
      <c r="F463" s="15"/>
      <c r="G463" s="15"/>
      <c r="H463" s="15"/>
      <c r="I463" s="15"/>
      <c r="J463" s="15"/>
      <c r="K463" s="15"/>
      <c r="L463" s="15"/>
      <c r="M463" s="15"/>
      <c r="N463" s="15"/>
      <c r="O463" s="15"/>
      <c r="P463" s="15"/>
      <c r="Q463" s="15"/>
      <c r="R463" s="15"/>
      <c r="S463" s="15"/>
      <c r="T463" s="15"/>
      <c r="U463" s="15"/>
    </row>
    <row r="464" spans="1:21" ht="30" customHeight="1" x14ac:dyDescent="0.25">
      <c r="A464" s="15"/>
      <c r="B464" s="15"/>
      <c r="C464" s="15"/>
      <c r="D464" s="15"/>
      <c r="E464" s="353"/>
      <c r="F464" s="15"/>
      <c r="G464" s="15"/>
      <c r="H464" s="15"/>
      <c r="I464" s="15"/>
      <c r="J464" s="15"/>
      <c r="K464" s="15"/>
      <c r="L464" s="15"/>
      <c r="M464" s="15"/>
      <c r="N464" s="15"/>
      <c r="O464" s="15"/>
      <c r="P464" s="15"/>
      <c r="Q464" s="15"/>
      <c r="R464" s="15"/>
      <c r="S464" s="15"/>
      <c r="T464" s="15"/>
      <c r="U464" s="15"/>
    </row>
    <row r="465" spans="1:21" ht="30" customHeight="1" x14ac:dyDescent="0.25">
      <c r="A465" s="15"/>
      <c r="B465" s="15"/>
      <c r="C465" s="15"/>
      <c r="D465" s="15"/>
      <c r="E465" s="353"/>
      <c r="F465" s="15"/>
      <c r="G465" s="15"/>
      <c r="H465" s="15"/>
      <c r="I465" s="15"/>
      <c r="J465" s="15"/>
      <c r="K465" s="15"/>
      <c r="L465" s="15"/>
      <c r="M465" s="15"/>
      <c r="N465" s="15"/>
      <c r="O465" s="15"/>
      <c r="P465" s="15"/>
      <c r="Q465" s="15"/>
      <c r="R465" s="15"/>
      <c r="S465" s="15"/>
      <c r="T465" s="15"/>
      <c r="U465" s="15"/>
    </row>
    <row r="466" spans="1:21" ht="30" customHeight="1" x14ac:dyDescent="0.25">
      <c r="A466" s="15"/>
      <c r="B466" s="15"/>
      <c r="C466" s="15"/>
      <c r="D466" s="15"/>
      <c r="E466" s="353"/>
      <c r="F466" s="15"/>
      <c r="G466" s="15"/>
      <c r="H466" s="15"/>
      <c r="I466" s="15"/>
      <c r="J466" s="15"/>
      <c r="K466" s="15"/>
      <c r="L466" s="15"/>
      <c r="M466" s="15"/>
      <c r="N466" s="15"/>
      <c r="O466" s="15"/>
      <c r="P466" s="15"/>
      <c r="Q466" s="15"/>
      <c r="R466" s="15"/>
      <c r="S466" s="15"/>
      <c r="T466" s="15"/>
      <c r="U466" s="15"/>
    </row>
    <row r="467" spans="1:21" ht="30" customHeight="1" x14ac:dyDescent="0.25">
      <c r="A467" s="15"/>
      <c r="B467" s="15"/>
      <c r="C467" s="15"/>
      <c r="D467" s="15"/>
      <c r="E467" s="353"/>
      <c r="F467" s="15"/>
      <c r="G467" s="15"/>
      <c r="H467" s="15"/>
      <c r="I467" s="15"/>
      <c r="J467" s="15"/>
      <c r="K467" s="15"/>
      <c r="L467" s="15"/>
      <c r="M467" s="15"/>
      <c r="N467" s="15"/>
      <c r="O467" s="15"/>
      <c r="P467" s="15"/>
      <c r="Q467" s="15"/>
      <c r="R467" s="15"/>
      <c r="S467" s="15"/>
      <c r="T467" s="15"/>
      <c r="U467" s="15"/>
    </row>
    <row r="468" spans="1:21" ht="30" customHeight="1" x14ac:dyDescent="0.25">
      <c r="A468" s="15"/>
      <c r="B468" s="15"/>
      <c r="C468" s="15"/>
      <c r="D468" s="15"/>
      <c r="E468" s="353"/>
      <c r="F468" s="15"/>
      <c r="G468" s="15"/>
      <c r="H468" s="15"/>
      <c r="I468" s="15"/>
      <c r="J468" s="15"/>
      <c r="K468" s="15"/>
      <c r="L468" s="15"/>
      <c r="M468" s="15"/>
      <c r="N468" s="15"/>
      <c r="O468" s="15"/>
      <c r="P468" s="15"/>
      <c r="Q468" s="15"/>
      <c r="R468" s="15"/>
      <c r="S468" s="15"/>
      <c r="T468" s="15"/>
      <c r="U468" s="15"/>
    </row>
    <row r="469" spans="1:21" ht="30" customHeight="1" x14ac:dyDescent="0.25">
      <c r="A469" s="15"/>
      <c r="B469" s="15"/>
      <c r="C469" s="15"/>
      <c r="D469" s="15"/>
      <c r="E469" s="353"/>
      <c r="F469" s="15"/>
      <c r="G469" s="15"/>
      <c r="H469" s="15"/>
      <c r="I469" s="15"/>
      <c r="J469" s="15"/>
      <c r="K469" s="15"/>
      <c r="L469" s="15"/>
      <c r="M469" s="15"/>
      <c r="N469" s="15"/>
      <c r="O469" s="15"/>
      <c r="P469" s="15"/>
      <c r="Q469" s="15"/>
      <c r="R469" s="15"/>
      <c r="S469" s="15"/>
      <c r="T469" s="15"/>
      <c r="U469" s="15"/>
    </row>
    <row r="470" spans="1:21" ht="30" customHeight="1" x14ac:dyDescent="0.25">
      <c r="A470" s="15"/>
      <c r="B470" s="15"/>
      <c r="C470" s="15"/>
      <c r="D470" s="15"/>
      <c r="E470" s="353"/>
      <c r="F470" s="15"/>
      <c r="G470" s="15"/>
      <c r="H470" s="15"/>
      <c r="I470" s="15"/>
      <c r="J470" s="15"/>
      <c r="K470" s="15"/>
      <c r="L470" s="15"/>
      <c r="M470" s="15"/>
      <c r="N470" s="15"/>
      <c r="O470" s="15"/>
      <c r="P470" s="15"/>
      <c r="Q470" s="15"/>
      <c r="R470" s="15"/>
      <c r="S470" s="15"/>
      <c r="T470" s="15"/>
      <c r="U470" s="15"/>
    </row>
    <row r="471" spans="1:21" ht="30" customHeight="1" x14ac:dyDescent="0.25">
      <c r="A471" s="15"/>
      <c r="B471" s="15"/>
      <c r="C471" s="15"/>
      <c r="D471" s="15"/>
      <c r="E471" s="353"/>
      <c r="F471" s="15"/>
      <c r="G471" s="15"/>
      <c r="H471" s="15"/>
      <c r="I471" s="15"/>
      <c r="J471" s="15"/>
      <c r="K471" s="15"/>
      <c r="L471" s="15"/>
      <c r="M471" s="15"/>
      <c r="N471" s="15"/>
      <c r="O471" s="15"/>
      <c r="P471" s="15"/>
      <c r="Q471" s="15"/>
      <c r="R471" s="15"/>
      <c r="S471" s="15"/>
      <c r="T471" s="15"/>
      <c r="U471" s="15"/>
    </row>
    <row r="472" spans="1:21" ht="30" customHeight="1" x14ac:dyDescent="0.25">
      <c r="A472" s="15"/>
      <c r="B472" s="15"/>
      <c r="C472" s="15"/>
      <c r="D472" s="15"/>
      <c r="E472" s="353"/>
      <c r="F472" s="15"/>
      <c r="G472" s="15"/>
      <c r="H472" s="15"/>
      <c r="I472" s="15"/>
      <c r="J472" s="15"/>
      <c r="K472" s="15"/>
      <c r="L472" s="15"/>
      <c r="M472" s="15"/>
      <c r="N472" s="15"/>
      <c r="O472" s="15"/>
      <c r="P472" s="15"/>
      <c r="Q472" s="15"/>
      <c r="R472" s="15"/>
      <c r="S472" s="15"/>
      <c r="T472" s="15"/>
      <c r="U472" s="15"/>
    </row>
    <row r="473" spans="1:21" ht="30" customHeight="1" x14ac:dyDescent="0.25">
      <c r="A473" s="15"/>
      <c r="B473" s="15"/>
      <c r="C473" s="15"/>
      <c r="D473" s="15"/>
      <c r="E473" s="353"/>
      <c r="F473" s="15"/>
      <c r="G473" s="15"/>
      <c r="H473" s="15"/>
      <c r="I473" s="15"/>
      <c r="J473" s="15"/>
      <c r="K473" s="15"/>
      <c r="L473" s="15"/>
      <c r="M473" s="15"/>
      <c r="N473" s="15"/>
      <c r="O473" s="15"/>
      <c r="P473" s="15"/>
      <c r="Q473" s="15"/>
      <c r="R473" s="15"/>
      <c r="S473" s="15"/>
      <c r="T473" s="15"/>
      <c r="U473" s="15"/>
    </row>
    <row r="474" spans="1:21" ht="30" customHeight="1" x14ac:dyDescent="0.25">
      <c r="A474" s="15"/>
      <c r="B474" s="15"/>
      <c r="C474" s="15"/>
      <c r="D474" s="15"/>
      <c r="E474" s="353"/>
      <c r="F474" s="15"/>
      <c r="G474" s="15"/>
      <c r="H474" s="15"/>
      <c r="I474" s="15"/>
      <c r="J474" s="15"/>
      <c r="K474" s="15"/>
      <c r="L474" s="15"/>
      <c r="M474" s="15"/>
      <c r="N474" s="15"/>
      <c r="O474" s="15"/>
      <c r="P474" s="15"/>
      <c r="Q474" s="15"/>
      <c r="R474" s="15"/>
      <c r="S474" s="15"/>
      <c r="T474" s="15"/>
      <c r="U474" s="15"/>
    </row>
    <row r="475" spans="1:21" ht="30" customHeight="1" x14ac:dyDescent="0.25">
      <c r="A475" s="15"/>
      <c r="B475" s="15"/>
      <c r="C475" s="15"/>
      <c r="D475" s="15"/>
      <c r="E475" s="353"/>
      <c r="F475" s="15"/>
      <c r="G475" s="15"/>
      <c r="H475" s="15"/>
      <c r="I475" s="15"/>
      <c r="J475" s="15"/>
      <c r="K475" s="15"/>
      <c r="L475" s="15"/>
      <c r="M475" s="15"/>
      <c r="N475" s="15"/>
      <c r="O475" s="15"/>
      <c r="P475" s="15"/>
      <c r="Q475" s="15"/>
      <c r="R475" s="15"/>
      <c r="S475" s="15"/>
      <c r="T475" s="15"/>
      <c r="U475" s="15"/>
    </row>
    <row r="476" spans="1:21" ht="30" customHeight="1" x14ac:dyDescent="0.25">
      <c r="A476" s="15"/>
      <c r="B476" s="15"/>
      <c r="C476" s="15"/>
      <c r="D476" s="15"/>
      <c r="E476" s="353"/>
      <c r="F476" s="15"/>
      <c r="G476" s="15"/>
      <c r="H476" s="15"/>
      <c r="I476" s="15"/>
      <c r="J476" s="15"/>
      <c r="K476" s="15"/>
      <c r="L476" s="15"/>
      <c r="M476" s="15"/>
      <c r="N476" s="15"/>
      <c r="O476" s="15"/>
      <c r="P476" s="15"/>
      <c r="Q476" s="15"/>
      <c r="R476" s="15"/>
      <c r="S476" s="15"/>
      <c r="T476" s="15"/>
      <c r="U476" s="15"/>
    </row>
    <row r="477" spans="1:21" ht="30" customHeight="1" x14ac:dyDescent="0.25">
      <c r="A477" s="15"/>
      <c r="B477" s="15"/>
      <c r="C477" s="15"/>
      <c r="D477" s="15"/>
      <c r="E477" s="353"/>
      <c r="F477" s="15"/>
      <c r="G477" s="15"/>
      <c r="H477" s="15"/>
      <c r="I477" s="15"/>
      <c r="J477" s="15"/>
      <c r="K477" s="15"/>
      <c r="L477" s="15"/>
      <c r="M477" s="15"/>
      <c r="N477" s="15"/>
      <c r="O477" s="15"/>
      <c r="P477" s="15"/>
      <c r="Q477" s="15"/>
      <c r="R477" s="15"/>
      <c r="S477" s="15"/>
      <c r="T477" s="15"/>
      <c r="U477" s="15"/>
    </row>
    <row r="478" spans="1:21" ht="30" customHeight="1" x14ac:dyDescent="0.25">
      <c r="A478" s="15"/>
      <c r="B478" s="15"/>
      <c r="C478" s="15"/>
      <c r="D478" s="15"/>
      <c r="E478" s="353"/>
      <c r="F478" s="15"/>
      <c r="G478" s="15"/>
      <c r="H478" s="15"/>
      <c r="I478" s="15"/>
      <c r="J478" s="15"/>
      <c r="K478" s="15"/>
      <c r="L478" s="15"/>
      <c r="M478" s="15"/>
      <c r="N478" s="15"/>
      <c r="O478" s="15"/>
      <c r="P478" s="15"/>
      <c r="Q478" s="15"/>
      <c r="R478" s="15"/>
      <c r="S478" s="15"/>
      <c r="T478" s="15"/>
      <c r="U478" s="15"/>
    </row>
    <row r="479" spans="1:21" ht="30" customHeight="1" x14ac:dyDescent="0.25">
      <c r="A479" s="15"/>
      <c r="B479" s="15"/>
      <c r="C479" s="15"/>
      <c r="D479" s="15"/>
      <c r="E479" s="353"/>
      <c r="F479" s="15"/>
      <c r="G479" s="15"/>
      <c r="H479" s="15"/>
      <c r="I479" s="15"/>
      <c r="J479" s="15"/>
      <c r="K479" s="15"/>
      <c r="L479" s="15"/>
      <c r="M479" s="15"/>
      <c r="N479" s="15"/>
      <c r="O479" s="15"/>
      <c r="P479" s="15"/>
      <c r="Q479" s="15"/>
      <c r="R479" s="15"/>
      <c r="S479" s="15"/>
      <c r="T479" s="15"/>
      <c r="U479" s="15"/>
    </row>
    <row r="480" spans="1:21" ht="30" customHeight="1" x14ac:dyDescent="0.25">
      <c r="A480" s="15"/>
      <c r="B480" s="15"/>
      <c r="C480" s="15"/>
      <c r="D480" s="15"/>
      <c r="E480" s="353"/>
      <c r="F480" s="15"/>
      <c r="G480" s="15"/>
      <c r="H480" s="15"/>
      <c r="I480" s="15"/>
      <c r="J480" s="15"/>
      <c r="K480" s="15"/>
      <c r="L480" s="15"/>
      <c r="M480" s="15"/>
      <c r="N480" s="15"/>
      <c r="O480" s="15"/>
      <c r="P480" s="15"/>
      <c r="Q480" s="15"/>
      <c r="R480" s="15"/>
      <c r="S480" s="15"/>
      <c r="T480" s="15"/>
      <c r="U480" s="15"/>
    </row>
    <row r="481" spans="1:21" ht="30" customHeight="1" x14ac:dyDescent="0.25">
      <c r="A481" s="15"/>
      <c r="B481" s="15"/>
      <c r="C481" s="15"/>
      <c r="D481" s="15"/>
      <c r="E481" s="353"/>
      <c r="F481" s="15"/>
      <c r="G481" s="15"/>
      <c r="H481" s="15"/>
      <c r="I481" s="15"/>
      <c r="J481" s="15"/>
      <c r="K481" s="15"/>
      <c r="L481" s="15"/>
      <c r="M481" s="15"/>
      <c r="N481" s="15"/>
      <c r="O481" s="15"/>
      <c r="P481" s="15"/>
      <c r="Q481" s="15"/>
      <c r="R481" s="15"/>
      <c r="S481" s="15"/>
      <c r="T481" s="15"/>
      <c r="U481" s="15"/>
    </row>
    <row r="482" spans="1:21" ht="30" customHeight="1" x14ac:dyDescent="0.25">
      <c r="A482" s="15"/>
      <c r="B482" s="15"/>
      <c r="C482" s="15"/>
      <c r="D482" s="15"/>
      <c r="E482" s="353"/>
      <c r="F482" s="15"/>
      <c r="G482" s="15"/>
      <c r="H482" s="15"/>
      <c r="I482" s="15"/>
      <c r="J482" s="15"/>
      <c r="K482" s="15"/>
      <c r="L482" s="15"/>
      <c r="M482" s="15"/>
      <c r="N482" s="15"/>
      <c r="O482" s="15"/>
      <c r="P482" s="15"/>
      <c r="Q482" s="15"/>
      <c r="R482" s="15"/>
      <c r="S482" s="15"/>
      <c r="T482" s="15"/>
      <c r="U482" s="15"/>
    </row>
    <row r="483" spans="1:21" ht="30" customHeight="1" x14ac:dyDescent="0.25">
      <c r="A483" s="15"/>
      <c r="B483" s="15"/>
      <c r="C483" s="15"/>
      <c r="D483" s="15"/>
      <c r="E483" s="353"/>
      <c r="F483" s="15"/>
      <c r="G483" s="15"/>
      <c r="H483" s="15"/>
      <c r="I483" s="15"/>
      <c r="J483" s="15"/>
      <c r="K483" s="15"/>
      <c r="L483" s="15"/>
      <c r="M483" s="15"/>
      <c r="N483" s="15"/>
      <c r="O483" s="15"/>
      <c r="P483" s="15"/>
      <c r="Q483" s="15"/>
      <c r="R483" s="15"/>
      <c r="S483" s="15"/>
      <c r="T483" s="15"/>
      <c r="U483" s="15"/>
    </row>
    <row r="484" spans="1:21" ht="30" customHeight="1" x14ac:dyDescent="0.25">
      <c r="A484" s="15"/>
      <c r="B484" s="15"/>
      <c r="C484" s="15"/>
      <c r="D484" s="15"/>
      <c r="E484" s="353"/>
      <c r="F484" s="15"/>
      <c r="G484" s="15"/>
      <c r="H484" s="15"/>
      <c r="I484" s="15"/>
      <c r="J484" s="15"/>
      <c r="K484" s="15"/>
      <c r="L484" s="15"/>
      <c r="M484" s="15"/>
      <c r="N484" s="15"/>
      <c r="O484" s="15"/>
      <c r="P484" s="15"/>
      <c r="Q484" s="15"/>
      <c r="R484" s="15"/>
      <c r="S484" s="15"/>
      <c r="T484" s="15"/>
      <c r="U484" s="15"/>
    </row>
    <row r="485" spans="1:21" ht="30" customHeight="1" x14ac:dyDescent="0.25">
      <c r="A485" s="15"/>
      <c r="B485" s="15"/>
      <c r="C485" s="15"/>
      <c r="D485" s="15"/>
      <c r="E485" s="353"/>
      <c r="F485" s="15"/>
      <c r="G485" s="15"/>
      <c r="H485" s="15"/>
      <c r="I485" s="15"/>
      <c r="J485" s="15"/>
      <c r="K485" s="15"/>
      <c r="L485" s="15"/>
      <c r="M485" s="15"/>
      <c r="N485" s="15"/>
      <c r="O485" s="15"/>
      <c r="P485" s="15"/>
      <c r="Q485" s="15"/>
      <c r="R485" s="15"/>
      <c r="S485" s="15"/>
      <c r="T485" s="15"/>
      <c r="U485" s="15"/>
    </row>
    <row r="486" spans="1:21" ht="30" customHeight="1" x14ac:dyDescent="0.25">
      <c r="A486" s="15"/>
      <c r="B486" s="15"/>
      <c r="C486" s="15"/>
      <c r="D486" s="15"/>
      <c r="E486" s="353"/>
      <c r="F486" s="15"/>
      <c r="G486" s="15"/>
      <c r="H486" s="15"/>
      <c r="I486" s="15"/>
      <c r="J486" s="15"/>
      <c r="K486" s="15"/>
      <c r="L486" s="15"/>
      <c r="M486" s="15"/>
      <c r="N486" s="15"/>
      <c r="O486" s="15"/>
      <c r="P486" s="15"/>
      <c r="Q486" s="15"/>
      <c r="R486" s="15"/>
      <c r="S486" s="15"/>
      <c r="T486" s="15"/>
      <c r="U486" s="15"/>
    </row>
    <row r="487" spans="1:21" ht="30" customHeight="1" x14ac:dyDescent="0.25">
      <c r="A487" s="15"/>
      <c r="B487" s="15"/>
      <c r="C487" s="15"/>
      <c r="D487" s="15"/>
      <c r="E487" s="353"/>
      <c r="F487" s="15"/>
      <c r="G487" s="15"/>
      <c r="H487" s="15"/>
      <c r="I487" s="15"/>
      <c r="J487" s="15"/>
      <c r="K487" s="15"/>
      <c r="L487" s="15"/>
      <c r="M487" s="15"/>
      <c r="N487" s="15"/>
      <c r="O487" s="15"/>
      <c r="P487" s="15"/>
      <c r="Q487" s="15"/>
      <c r="R487" s="15"/>
      <c r="S487" s="15"/>
      <c r="T487" s="15"/>
      <c r="U487" s="15"/>
    </row>
    <row r="488" spans="1:21" ht="30" customHeight="1" x14ac:dyDescent="0.25">
      <c r="A488" s="15"/>
      <c r="B488" s="15"/>
      <c r="C488" s="15"/>
      <c r="D488" s="15"/>
      <c r="E488" s="353"/>
      <c r="F488" s="15"/>
      <c r="G488" s="15"/>
      <c r="H488" s="15"/>
      <c r="I488" s="15"/>
      <c r="J488" s="15"/>
      <c r="K488" s="15"/>
      <c r="L488" s="15"/>
      <c r="M488" s="15"/>
      <c r="N488" s="15"/>
      <c r="O488" s="15"/>
      <c r="P488" s="15"/>
      <c r="Q488" s="15"/>
      <c r="R488" s="15"/>
      <c r="S488" s="15"/>
      <c r="T488" s="15"/>
      <c r="U488" s="15"/>
    </row>
    <row r="489" spans="1:21" ht="30" customHeight="1" x14ac:dyDescent="0.25">
      <c r="A489" s="15"/>
      <c r="B489" s="15"/>
      <c r="C489" s="15"/>
      <c r="D489" s="15"/>
      <c r="E489" s="353"/>
      <c r="F489" s="15"/>
      <c r="G489" s="15"/>
      <c r="H489" s="15"/>
      <c r="I489" s="15"/>
      <c r="J489" s="15"/>
      <c r="K489" s="15"/>
      <c r="L489" s="15"/>
      <c r="M489" s="15"/>
      <c r="N489" s="15"/>
      <c r="O489" s="15"/>
      <c r="P489" s="15"/>
      <c r="Q489" s="15"/>
      <c r="R489" s="15"/>
      <c r="S489" s="15"/>
      <c r="T489" s="15"/>
      <c r="U489" s="15"/>
    </row>
    <row r="490" spans="1:21" ht="30" customHeight="1" x14ac:dyDescent="0.25">
      <c r="A490" s="15"/>
      <c r="B490" s="15"/>
      <c r="C490" s="15"/>
      <c r="D490" s="15"/>
      <c r="E490" s="353"/>
      <c r="F490" s="15"/>
      <c r="G490" s="15"/>
      <c r="H490" s="15"/>
      <c r="I490" s="15"/>
      <c r="J490" s="15"/>
      <c r="K490" s="15"/>
      <c r="L490" s="15"/>
      <c r="M490" s="15"/>
      <c r="N490" s="15"/>
      <c r="O490" s="15"/>
      <c r="P490" s="15"/>
      <c r="Q490" s="15"/>
      <c r="R490" s="15"/>
      <c r="S490" s="15"/>
      <c r="T490" s="15"/>
      <c r="U490" s="15"/>
    </row>
    <row r="491" spans="1:21" ht="30" customHeight="1" x14ac:dyDescent="0.25">
      <c r="A491" s="15"/>
      <c r="B491" s="15"/>
      <c r="C491" s="15"/>
      <c r="D491" s="15"/>
      <c r="E491" s="353"/>
      <c r="F491" s="15"/>
      <c r="G491" s="15"/>
      <c r="H491" s="15"/>
      <c r="I491" s="15"/>
      <c r="J491" s="15"/>
      <c r="K491" s="15"/>
      <c r="L491" s="15"/>
      <c r="M491" s="15"/>
      <c r="N491" s="15"/>
      <c r="O491" s="15"/>
      <c r="P491" s="15"/>
      <c r="Q491" s="15"/>
      <c r="R491" s="15"/>
      <c r="S491" s="15"/>
      <c r="T491" s="15"/>
      <c r="U491" s="15"/>
    </row>
    <row r="492" spans="1:21" ht="30" customHeight="1" x14ac:dyDescent="0.25">
      <c r="A492" s="15"/>
      <c r="B492" s="15"/>
      <c r="C492" s="15"/>
      <c r="D492" s="15"/>
      <c r="E492" s="353"/>
      <c r="F492" s="15"/>
      <c r="G492" s="15"/>
      <c r="H492" s="15"/>
      <c r="I492" s="15"/>
      <c r="J492" s="15"/>
      <c r="K492" s="15"/>
      <c r="L492" s="15"/>
      <c r="M492" s="15"/>
      <c r="N492" s="15"/>
      <c r="O492" s="15"/>
      <c r="P492" s="15"/>
      <c r="Q492" s="15"/>
      <c r="R492" s="15"/>
      <c r="S492" s="15"/>
      <c r="T492" s="15"/>
      <c r="U492" s="15"/>
    </row>
    <row r="493" spans="1:21" ht="30" customHeight="1" x14ac:dyDescent="0.25">
      <c r="A493" s="15"/>
      <c r="B493" s="15"/>
      <c r="C493" s="15"/>
      <c r="D493" s="15"/>
      <c r="E493" s="353"/>
      <c r="F493" s="15"/>
      <c r="G493" s="15"/>
      <c r="H493" s="15"/>
      <c r="I493" s="15"/>
      <c r="J493" s="15"/>
      <c r="K493" s="15"/>
      <c r="L493" s="15"/>
      <c r="M493" s="15"/>
      <c r="N493" s="15"/>
      <c r="O493" s="15"/>
      <c r="P493" s="15"/>
      <c r="Q493" s="15"/>
      <c r="R493" s="15"/>
      <c r="S493" s="15"/>
      <c r="T493" s="15"/>
      <c r="U493" s="15"/>
    </row>
    <row r="494" spans="1:21" ht="30" customHeight="1" x14ac:dyDescent="0.25">
      <c r="A494" s="15"/>
      <c r="B494" s="15"/>
      <c r="C494" s="15"/>
      <c r="D494" s="15"/>
      <c r="E494" s="353"/>
      <c r="F494" s="15"/>
      <c r="G494" s="15"/>
      <c r="H494" s="15"/>
      <c r="I494" s="15"/>
      <c r="J494" s="15"/>
      <c r="K494" s="15"/>
      <c r="L494" s="15"/>
      <c r="M494" s="15"/>
      <c r="N494" s="15"/>
      <c r="O494" s="15"/>
      <c r="P494" s="15"/>
      <c r="Q494" s="15"/>
      <c r="R494" s="15"/>
      <c r="S494" s="15"/>
      <c r="T494" s="15"/>
      <c r="U494" s="15"/>
    </row>
    <row r="495" spans="1:21" ht="30" customHeight="1" x14ac:dyDescent="0.25">
      <c r="A495" s="15"/>
      <c r="B495" s="15"/>
      <c r="C495" s="15"/>
      <c r="D495" s="15"/>
      <c r="E495" s="353"/>
      <c r="F495" s="15"/>
      <c r="G495" s="15"/>
      <c r="H495" s="15"/>
      <c r="I495" s="15"/>
      <c r="J495" s="15"/>
      <c r="K495" s="15"/>
      <c r="L495" s="15"/>
      <c r="M495" s="15"/>
      <c r="N495" s="15"/>
      <c r="O495" s="15"/>
      <c r="P495" s="15"/>
      <c r="Q495" s="15"/>
      <c r="R495" s="15"/>
      <c r="S495" s="15"/>
      <c r="T495" s="15"/>
      <c r="U495" s="15"/>
    </row>
    <row r="496" spans="1:21" ht="30" customHeight="1" x14ac:dyDescent="0.25">
      <c r="A496" s="15"/>
      <c r="B496" s="15"/>
      <c r="C496" s="15"/>
      <c r="D496" s="15"/>
      <c r="E496" s="353"/>
      <c r="F496" s="15"/>
      <c r="G496" s="15"/>
      <c r="H496" s="15"/>
      <c r="I496" s="15"/>
      <c r="J496" s="15"/>
      <c r="K496" s="15"/>
      <c r="L496" s="15"/>
      <c r="M496" s="15"/>
      <c r="N496" s="15"/>
      <c r="O496" s="15"/>
      <c r="P496" s="15"/>
      <c r="Q496" s="15"/>
      <c r="R496" s="15"/>
      <c r="S496" s="15"/>
      <c r="T496" s="15"/>
      <c r="U496" s="15"/>
    </row>
    <row r="497" spans="1:21" ht="30" customHeight="1" x14ac:dyDescent="0.25">
      <c r="A497" s="15"/>
      <c r="B497" s="15"/>
      <c r="C497" s="15"/>
      <c r="D497" s="15"/>
      <c r="E497" s="353"/>
      <c r="F497" s="15"/>
      <c r="G497" s="15"/>
      <c r="H497" s="15"/>
      <c r="I497" s="15"/>
      <c r="J497" s="15"/>
      <c r="K497" s="15"/>
      <c r="L497" s="15"/>
      <c r="M497" s="15"/>
      <c r="N497" s="15"/>
      <c r="O497" s="15"/>
      <c r="P497" s="15"/>
      <c r="Q497" s="15"/>
      <c r="R497" s="15"/>
      <c r="S497" s="15"/>
      <c r="T497" s="15"/>
      <c r="U497" s="15"/>
    </row>
    <row r="498" spans="1:21" ht="30" customHeight="1" x14ac:dyDescent="0.25">
      <c r="A498" s="15"/>
      <c r="B498" s="15"/>
      <c r="C498" s="15"/>
      <c r="D498" s="15"/>
      <c r="E498" s="353"/>
      <c r="F498" s="15"/>
      <c r="G498" s="15"/>
      <c r="H498" s="15"/>
      <c r="I498" s="15"/>
      <c r="J498" s="15"/>
      <c r="K498" s="15"/>
      <c r="L498" s="15"/>
      <c r="M498" s="15"/>
      <c r="N498" s="15"/>
      <c r="O498" s="15"/>
      <c r="P498" s="15"/>
      <c r="Q498" s="15"/>
      <c r="R498" s="15"/>
      <c r="S498" s="15"/>
      <c r="T498" s="15"/>
      <c r="U498" s="15"/>
    </row>
    <row r="499" spans="1:21" ht="30" customHeight="1" x14ac:dyDescent="0.25">
      <c r="A499" s="15"/>
      <c r="B499" s="15"/>
      <c r="C499" s="15"/>
      <c r="D499" s="15"/>
      <c r="E499" s="353"/>
      <c r="F499" s="15"/>
      <c r="G499" s="15"/>
      <c r="H499" s="15"/>
      <c r="I499" s="15"/>
      <c r="J499" s="15"/>
      <c r="K499" s="15"/>
      <c r="L499" s="15"/>
      <c r="M499" s="15"/>
      <c r="N499" s="15"/>
      <c r="O499" s="15"/>
      <c r="P499" s="15"/>
      <c r="Q499" s="15"/>
      <c r="R499" s="15"/>
      <c r="S499" s="15"/>
      <c r="T499" s="15"/>
      <c r="U499" s="15"/>
    </row>
    <row r="500" spans="1:21" ht="30" customHeight="1" x14ac:dyDescent="0.25">
      <c r="A500" s="15"/>
      <c r="B500" s="15"/>
      <c r="C500" s="15"/>
      <c r="D500" s="15"/>
      <c r="E500" s="353"/>
      <c r="F500" s="15"/>
      <c r="G500" s="15"/>
      <c r="H500" s="15"/>
      <c r="I500" s="15"/>
      <c r="J500" s="15"/>
      <c r="K500" s="15"/>
      <c r="L500" s="15"/>
      <c r="M500" s="15"/>
      <c r="N500" s="15"/>
      <c r="O500" s="15"/>
      <c r="P500" s="15"/>
      <c r="Q500" s="15"/>
      <c r="R500" s="15"/>
      <c r="S500" s="15"/>
      <c r="T500" s="15"/>
      <c r="U500" s="15"/>
    </row>
    <row r="501" spans="1:21" ht="30" customHeight="1" x14ac:dyDescent="0.25">
      <c r="A501" s="15"/>
      <c r="B501" s="15"/>
      <c r="C501" s="15"/>
      <c r="D501" s="15"/>
      <c r="E501" s="353"/>
      <c r="F501" s="15"/>
      <c r="G501" s="15"/>
      <c r="H501" s="15"/>
      <c r="I501" s="15"/>
      <c r="J501" s="15"/>
      <c r="K501" s="15"/>
      <c r="L501" s="15"/>
      <c r="M501" s="15"/>
      <c r="N501" s="15"/>
      <c r="O501" s="15"/>
      <c r="P501" s="15"/>
      <c r="Q501" s="15"/>
      <c r="R501" s="15"/>
      <c r="S501" s="15"/>
      <c r="T501" s="15"/>
      <c r="U501" s="15"/>
    </row>
    <row r="502" spans="1:21" ht="30" customHeight="1" x14ac:dyDescent="0.25">
      <c r="A502" s="15"/>
      <c r="B502" s="15"/>
      <c r="C502" s="15"/>
      <c r="D502" s="15"/>
      <c r="E502" s="353"/>
      <c r="F502" s="15"/>
      <c r="G502" s="15"/>
      <c r="H502" s="15"/>
      <c r="I502" s="15"/>
      <c r="J502" s="15"/>
      <c r="K502" s="15"/>
      <c r="L502" s="15"/>
      <c r="M502" s="15"/>
      <c r="N502" s="15"/>
      <c r="O502" s="15"/>
      <c r="P502" s="15"/>
      <c r="Q502" s="15"/>
      <c r="R502" s="15"/>
      <c r="S502" s="15"/>
      <c r="T502" s="15"/>
      <c r="U502" s="15"/>
    </row>
    <row r="503" spans="1:21" ht="30" customHeight="1" x14ac:dyDescent="0.25">
      <c r="A503" s="15"/>
      <c r="B503" s="15"/>
      <c r="C503" s="15"/>
      <c r="D503" s="15"/>
      <c r="E503" s="353"/>
      <c r="F503" s="15"/>
      <c r="G503" s="15"/>
      <c r="H503" s="15"/>
      <c r="I503" s="15"/>
      <c r="J503" s="15"/>
      <c r="K503" s="15"/>
      <c r="L503" s="15"/>
      <c r="M503" s="15"/>
      <c r="N503" s="15"/>
      <c r="O503" s="15"/>
      <c r="P503" s="15"/>
      <c r="Q503" s="15"/>
      <c r="R503" s="15"/>
      <c r="S503" s="15"/>
      <c r="T503" s="15"/>
      <c r="U503" s="15"/>
    </row>
    <row r="504" spans="1:21" ht="30" customHeight="1" x14ac:dyDescent="0.25">
      <c r="A504" s="15"/>
      <c r="B504" s="15"/>
      <c r="C504" s="15"/>
      <c r="D504" s="15"/>
      <c r="E504" s="353"/>
      <c r="F504" s="15"/>
      <c r="G504" s="15"/>
      <c r="H504" s="15"/>
      <c r="I504" s="15"/>
      <c r="J504" s="15"/>
      <c r="K504" s="15"/>
      <c r="L504" s="15"/>
      <c r="M504" s="15"/>
      <c r="N504" s="15"/>
      <c r="O504" s="15"/>
      <c r="P504" s="15"/>
      <c r="Q504" s="15"/>
      <c r="R504" s="15"/>
      <c r="S504" s="15"/>
      <c r="T504" s="15"/>
      <c r="U504" s="15"/>
    </row>
    <row r="505" spans="1:21" ht="30" customHeight="1" x14ac:dyDescent="0.25">
      <c r="A505" s="15"/>
      <c r="B505" s="15"/>
      <c r="C505" s="15"/>
      <c r="D505" s="15"/>
      <c r="E505" s="353"/>
      <c r="F505" s="15"/>
      <c r="G505" s="15"/>
      <c r="H505" s="15"/>
      <c r="I505" s="15"/>
      <c r="J505" s="15"/>
      <c r="K505" s="15"/>
      <c r="L505" s="15"/>
      <c r="M505" s="15"/>
      <c r="N505" s="15"/>
      <c r="O505" s="15"/>
      <c r="P505" s="15"/>
      <c r="Q505" s="15"/>
      <c r="R505" s="15"/>
      <c r="S505" s="15"/>
      <c r="T505" s="15"/>
      <c r="U505" s="15"/>
    </row>
    <row r="506" spans="1:21" ht="30" customHeight="1" x14ac:dyDescent="0.25">
      <c r="A506" s="15"/>
      <c r="B506" s="15"/>
      <c r="C506" s="15"/>
      <c r="D506" s="15"/>
      <c r="E506" s="353"/>
      <c r="F506" s="15"/>
      <c r="G506" s="15"/>
      <c r="H506" s="15"/>
      <c r="I506" s="15"/>
      <c r="J506" s="15"/>
      <c r="K506" s="15"/>
      <c r="L506" s="15"/>
      <c r="M506" s="15"/>
      <c r="N506" s="15"/>
      <c r="O506" s="15"/>
      <c r="P506" s="15"/>
      <c r="Q506" s="15"/>
      <c r="R506" s="15"/>
      <c r="S506" s="15"/>
      <c r="T506" s="15"/>
      <c r="U506" s="15"/>
    </row>
    <row r="507" spans="1:21" ht="30" customHeight="1" x14ac:dyDescent="0.25">
      <c r="A507" s="15"/>
      <c r="B507" s="15"/>
      <c r="C507" s="15"/>
      <c r="D507" s="15"/>
      <c r="E507" s="353"/>
      <c r="F507" s="15"/>
      <c r="G507" s="15"/>
      <c r="H507" s="15"/>
      <c r="I507" s="15"/>
      <c r="J507" s="15"/>
      <c r="K507" s="15"/>
      <c r="L507" s="15"/>
      <c r="M507" s="15"/>
      <c r="N507" s="15"/>
      <c r="O507" s="15"/>
      <c r="P507" s="15"/>
      <c r="Q507" s="15"/>
      <c r="R507" s="15"/>
      <c r="S507" s="15"/>
      <c r="T507" s="15"/>
      <c r="U507" s="15"/>
    </row>
    <row r="508" spans="1:21" ht="30" customHeight="1" x14ac:dyDescent="0.25">
      <c r="A508" s="15"/>
      <c r="B508" s="15"/>
      <c r="C508" s="15"/>
      <c r="D508" s="15"/>
      <c r="E508" s="353"/>
      <c r="F508" s="15"/>
      <c r="G508" s="15"/>
      <c r="H508" s="15"/>
      <c r="I508" s="15"/>
      <c r="J508" s="15"/>
      <c r="K508" s="15"/>
      <c r="L508" s="15"/>
      <c r="M508" s="15"/>
      <c r="N508" s="15"/>
      <c r="O508" s="15"/>
      <c r="P508" s="15"/>
      <c r="Q508" s="15"/>
      <c r="R508" s="15"/>
      <c r="S508" s="15"/>
      <c r="T508" s="15"/>
      <c r="U508" s="15"/>
    </row>
    <row r="509" spans="1:21" ht="30" customHeight="1" x14ac:dyDescent="0.25">
      <c r="A509" s="15"/>
      <c r="B509" s="15"/>
      <c r="C509" s="15"/>
      <c r="D509" s="15"/>
      <c r="E509" s="353"/>
      <c r="F509" s="15"/>
      <c r="G509" s="15"/>
      <c r="H509" s="15"/>
      <c r="I509" s="15"/>
      <c r="J509" s="15"/>
      <c r="K509" s="15"/>
      <c r="L509" s="15"/>
      <c r="M509" s="15"/>
      <c r="N509" s="15"/>
      <c r="O509" s="15"/>
      <c r="P509" s="15"/>
      <c r="Q509" s="15"/>
      <c r="R509" s="15"/>
      <c r="S509" s="15"/>
      <c r="T509" s="15"/>
      <c r="U509" s="15"/>
    </row>
    <row r="510" spans="1:21" ht="30" customHeight="1" x14ac:dyDescent="0.25">
      <c r="A510" s="15"/>
      <c r="B510" s="15"/>
      <c r="C510" s="15"/>
      <c r="D510" s="15"/>
      <c r="E510" s="353"/>
      <c r="F510" s="15"/>
      <c r="G510" s="15"/>
      <c r="H510" s="15"/>
      <c r="I510" s="15"/>
      <c r="J510" s="15"/>
      <c r="K510" s="15"/>
      <c r="L510" s="15"/>
      <c r="M510" s="15"/>
      <c r="N510" s="15"/>
      <c r="O510" s="15"/>
      <c r="P510" s="15"/>
      <c r="Q510" s="15"/>
      <c r="R510" s="15"/>
      <c r="S510" s="15"/>
      <c r="T510" s="15"/>
      <c r="U510" s="15"/>
    </row>
    <row r="511" spans="1:21" ht="30" customHeight="1" x14ac:dyDescent="0.25">
      <c r="A511" s="15"/>
      <c r="B511" s="15"/>
      <c r="C511" s="15"/>
      <c r="D511" s="15"/>
      <c r="E511" s="353"/>
      <c r="F511" s="15"/>
      <c r="G511" s="15"/>
      <c r="H511" s="15"/>
      <c r="I511" s="15"/>
      <c r="J511" s="15"/>
      <c r="K511" s="15"/>
      <c r="L511" s="15"/>
      <c r="M511" s="15"/>
      <c r="N511" s="15"/>
      <c r="O511" s="15"/>
      <c r="P511" s="15"/>
      <c r="Q511" s="15"/>
      <c r="R511" s="15"/>
      <c r="S511" s="15"/>
      <c r="T511" s="15"/>
      <c r="U511" s="15"/>
    </row>
    <row r="512" spans="1:21" ht="30" customHeight="1" x14ac:dyDescent="0.25">
      <c r="A512" s="15"/>
      <c r="B512" s="15"/>
      <c r="C512" s="15"/>
      <c r="D512" s="15"/>
      <c r="E512" s="353"/>
      <c r="F512" s="15"/>
      <c r="G512" s="15"/>
      <c r="H512" s="15"/>
      <c r="I512" s="15"/>
      <c r="J512" s="15"/>
      <c r="K512" s="15"/>
      <c r="L512" s="15"/>
      <c r="M512" s="15"/>
      <c r="N512" s="15"/>
      <c r="O512" s="15"/>
      <c r="P512" s="15"/>
      <c r="Q512" s="15"/>
      <c r="R512" s="15"/>
      <c r="S512" s="15"/>
      <c r="T512" s="15"/>
      <c r="U512" s="15"/>
    </row>
    <row r="513" spans="1:21" ht="30" customHeight="1" x14ac:dyDescent="0.25">
      <c r="A513" s="15"/>
      <c r="B513" s="15"/>
      <c r="C513" s="15"/>
      <c r="D513" s="15"/>
      <c r="E513" s="353"/>
      <c r="F513" s="15"/>
      <c r="G513" s="15"/>
      <c r="H513" s="15"/>
      <c r="I513" s="15"/>
      <c r="J513" s="15"/>
      <c r="K513" s="15"/>
      <c r="L513" s="15"/>
      <c r="M513" s="15"/>
      <c r="N513" s="15"/>
      <c r="O513" s="15"/>
      <c r="P513" s="15"/>
      <c r="Q513" s="15"/>
      <c r="R513" s="15"/>
      <c r="S513" s="15"/>
      <c r="T513" s="15"/>
      <c r="U513" s="15"/>
    </row>
    <row r="514" spans="1:21" ht="30" customHeight="1" x14ac:dyDescent="0.25">
      <c r="A514" s="15"/>
      <c r="B514" s="15"/>
      <c r="C514" s="15"/>
      <c r="D514" s="15"/>
      <c r="E514" s="353"/>
      <c r="F514" s="15"/>
      <c r="G514" s="15"/>
      <c r="H514" s="15"/>
      <c r="I514" s="15"/>
      <c r="J514" s="15"/>
      <c r="K514" s="15"/>
      <c r="L514" s="15"/>
      <c r="M514" s="15"/>
      <c r="N514" s="15"/>
      <c r="O514" s="15"/>
      <c r="P514" s="15"/>
      <c r="Q514" s="15"/>
      <c r="R514" s="15"/>
      <c r="S514" s="15"/>
      <c r="T514" s="15"/>
      <c r="U514" s="15"/>
    </row>
    <row r="515" spans="1:21" ht="30" customHeight="1" x14ac:dyDescent="0.25">
      <c r="A515" s="15"/>
      <c r="B515" s="15"/>
      <c r="C515" s="15"/>
      <c r="D515" s="15"/>
      <c r="E515" s="353"/>
      <c r="F515" s="15"/>
      <c r="G515" s="15"/>
      <c r="H515" s="15"/>
      <c r="I515" s="15"/>
      <c r="J515" s="15"/>
      <c r="K515" s="15"/>
      <c r="L515" s="15"/>
      <c r="M515" s="15"/>
      <c r="N515" s="15"/>
      <c r="O515" s="15"/>
      <c r="P515" s="15"/>
      <c r="Q515" s="15"/>
      <c r="R515" s="15"/>
      <c r="S515" s="15"/>
      <c r="T515" s="15"/>
      <c r="U515" s="15"/>
    </row>
    <row r="516" spans="1:21" ht="30" customHeight="1" x14ac:dyDescent="0.25">
      <c r="A516" s="15"/>
      <c r="B516" s="15"/>
      <c r="C516" s="15"/>
      <c r="D516" s="15"/>
      <c r="E516" s="353"/>
      <c r="F516" s="15"/>
      <c r="G516" s="15"/>
      <c r="H516" s="15"/>
      <c r="I516" s="15"/>
      <c r="J516" s="15"/>
      <c r="K516" s="15"/>
      <c r="L516" s="15"/>
      <c r="M516" s="15"/>
      <c r="N516" s="15"/>
      <c r="O516" s="15"/>
      <c r="P516" s="15"/>
      <c r="Q516" s="15"/>
      <c r="R516" s="15"/>
      <c r="S516" s="15"/>
      <c r="T516" s="15"/>
      <c r="U516" s="15"/>
    </row>
    <row r="517" spans="1:21" ht="30" customHeight="1" x14ac:dyDescent="0.25">
      <c r="A517" s="15"/>
      <c r="B517" s="15"/>
      <c r="C517" s="15"/>
      <c r="D517" s="15"/>
      <c r="E517" s="353"/>
      <c r="F517" s="15"/>
      <c r="G517" s="15"/>
      <c r="H517" s="15"/>
      <c r="I517" s="15"/>
      <c r="J517" s="15"/>
      <c r="K517" s="15"/>
      <c r="L517" s="15"/>
      <c r="M517" s="15"/>
      <c r="N517" s="15"/>
      <c r="O517" s="15"/>
      <c r="P517" s="15"/>
      <c r="Q517" s="15"/>
      <c r="R517" s="15"/>
      <c r="S517" s="15"/>
      <c r="T517" s="15"/>
      <c r="U517" s="15"/>
    </row>
    <row r="518" spans="1:21" ht="30" customHeight="1" x14ac:dyDescent="0.25">
      <c r="A518" s="15"/>
      <c r="B518" s="15"/>
      <c r="C518" s="15"/>
      <c r="D518" s="15"/>
      <c r="E518" s="353"/>
      <c r="F518" s="15"/>
      <c r="G518" s="15"/>
      <c r="H518" s="15"/>
      <c r="I518" s="15"/>
      <c r="J518" s="15"/>
      <c r="K518" s="15"/>
      <c r="L518" s="15"/>
      <c r="M518" s="15"/>
      <c r="N518" s="15"/>
      <c r="O518" s="15"/>
      <c r="P518" s="15"/>
      <c r="Q518" s="15"/>
      <c r="R518" s="15"/>
      <c r="S518" s="15"/>
      <c r="T518" s="15"/>
      <c r="U518" s="15"/>
    </row>
    <row r="519" spans="1:21" ht="30" customHeight="1" x14ac:dyDescent="0.25">
      <c r="A519" s="15"/>
      <c r="B519" s="15"/>
      <c r="C519" s="15"/>
      <c r="D519" s="15"/>
      <c r="E519" s="353"/>
      <c r="F519" s="15"/>
      <c r="G519" s="15"/>
      <c r="H519" s="15"/>
      <c r="I519" s="15"/>
      <c r="J519" s="15"/>
      <c r="K519" s="15"/>
      <c r="L519" s="15"/>
      <c r="M519" s="15"/>
      <c r="N519" s="15"/>
      <c r="O519" s="15"/>
      <c r="P519" s="15"/>
      <c r="Q519" s="15"/>
      <c r="R519" s="15"/>
      <c r="S519" s="15"/>
      <c r="T519" s="15"/>
      <c r="U519" s="15"/>
    </row>
    <row r="520" spans="1:21" ht="30" customHeight="1" x14ac:dyDescent="0.25">
      <c r="A520" s="15"/>
      <c r="B520" s="15"/>
      <c r="C520" s="15"/>
      <c r="D520" s="15"/>
      <c r="E520" s="353"/>
      <c r="F520" s="15"/>
      <c r="G520" s="15"/>
      <c r="H520" s="15"/>
      <c r="I520" s="15"/>
      <c r="J520" s="15"/>
      <c r="K520" s="15"/>
      <c r="L520" s="15"/>
      <c r="M520" s="15"/>
      <c r="N520" s="15"/>
      <c r="O520" s="15"/>
      <c r="P520" s="15"/>
      <c r="Q520" s="15"/>
      <c r="R520" s="15"/>
      <c r="S520" s="15"/>
      <c r="T520" s="15"/>
      <c r="U520" s="15"/>
    </row>
    <row r="521" spans="1:21" ht="30" customHeight="1" x14ac:dyDescent="0.25">
      <c r="A521" s="15"/>
      <c r="B521" s="15"/>
      <c r="C521" s="15"/>
      <c r="D521" s="15"/>
      <c r="E521" s="353"/>
      <c r="F521" s="15"/>
      <c r="G521" s="15"/>
      <c r="H521" s="15"/>
      <c r="I521" s="15"/>
      <c r="J521" s="15"/>
      <c r="K521" s="15"/>
      <c r="L521" s="15"/>
      <c r="M521" s="15"/>
      <c r="N521" s="15"/>
      <c r="O521" s="15"/>
      <c r="P521" s="15"/>
      <c r="Q521" s="15"/>
      <c r="R521" s="15"/>
      <c r="S521" s="15"/>
      <c r="T521" s="15"/>
      <c r="U521" s="15"/>
    </row>
    <row r="522" spans="1:21" ht="30" customHeight="1" x14ac:dyDescent="0.25">
      <c r="A522" s="15"/>
      <c r="B522" s="15"/>
      <c r="C522" s="15"/>
      <c r="D522" s="15"/>
      <c r="E522" s="353"/>
      <c r="F522" s="15"/>
      <c r="G522" s="15"/>
      <c r="H522" s="15"/>
      <c r="I522" s="15"/>
      <c r="J522" s="15"/>
      <c r="K522" s="15"/>
      <c r="L522" s="15"/>
      <c r="M522" s="15"/>
      <c r="N522" s="15"/>
      <c r="O522" s="15"/>
      <c r="P522" s="15"/>
      <c r="Q522" s="15"/>
      <c r="R522" s="15"/>
      <c r="S522" s="15"/>
      <c r="T522" s="15"/>
      <c r="U522" s="15"/>
    </row>
    <row r="523" spans="1:21" ht="30" customHeight="1" x14ac:dyDescent="0.25">
      <c r="A523" s="15"/>
      <c r="B523" s="15"/>
      <c r="C523" s="15"/>
      <c r="D523" s="15"/>
      <c r="E523" s="353"/>
      <c r="F523" s="15"/>
      <c r="G523" s="15"/>
      <c r="H523" s="15"/>
      <c r="I523" s="15"/>
      <c r="J523" s="15"/>
      <c r="K523" s="15"/>
      <c r="L523" s="15"/>
      <c r="M523" s="15"/>
      <c r="N523" s="15"/>
      <c r="O523" s="15"/>
      <c r="P523" s="15"/>
      <c r="Q523" s="15"/>
      <c r="R523" s="15"/>
      <c r="S523" s="15"/>
      <c r="T523" s="15"/>
      <c r="U523" s="15"/>
    </row>
    <row r="524" spans="1:21" ht="30" customHeight="1" x14ac:dyDescent="0.25">
      <c r="A524" s="15"/>
      <c r="B524" s="15"/>
      <c r="C524" s="15"/>
      <c r="D524" s="15"/>
      <c r="E524" s="353"/>
      <c r="F524" s="15"/>
      <c r="G524" s="15"/>
      <c r="H524" s="15"/>
      <c r="I524" s="15"/>
      <c r="J524" s="15"/>
      <c r="K524" s="15"/>
      <c r="L524" s="15"/>
      <c r="M524" s="15"/>
      <c r="N524" s="15"/>
      <c r="O524" s="15"/>
      <c r="P524" s="15"/>
      <c r="Q524" s="15"/>
      <c r="R524" s="15"/>
      <c r="S524" s="15"/>
      <c r="T524" s="15"/>
      <c r="U524" s="15"/>
    </row>
    <row r="525" spans="1:21" ht="30" customHeight="1" x14ac:dyDescent="0.25">
      <c r="A525" s="15"/>
      <c r="B525" s="15"/>
      <c r="C525" s="15"/>
      <c r="D525" s="15"/>
      <c r="E525" s="353"/>
      <c r="F525" s="15"/>
      <c r="G525" s="15"/>
      <c r="H525" s="15"/>
      <c r="I525" s="15"/>
      <c r="J525" s="15"/>
      <c r="K525" s="15"/>
      <c r="L525" s="15"/>
      <c r="M525" s="15"/>
      <c r="N525" s="15"/>
      <c r="O525" s="15"/>
      <c r="P525" s="15"/>
      <c r="Q525" s="15"/>
      <c r="R525" s="15"/>
      <c r="S525" s="15"/>
      <c r="T525" s="15"/>
      <c r="U525" s="15"/>
    </row>
    <row r="526" spans="1:21" ht="30" customHeight="1" x14ac:dyDescent="0.25">
      <c r="A526" s="15"/>
      <c r="B526" s="15"/>
      <c r="C526" s="15"/>
      <c r="D526" s="15"/>
      <c r="E526" s="353"/>
      <c r="F526" s="15"/>
      <c r="G526" s="15"/>
      <c r="H526" s="15"/>
      <c r="I526" s="15"/>
      <c r="J526" s="15"/>
      <c r="K526" s="15"/>
      <c r="L526" s="15"/>
      <c r="M526" s="15"/>
      <c r="N526" s="15"/>
      <c r="O526" s="15"/>
      <c r="P526" s="15"/>
      <c r="Q526" s="15"/>
      <c r="R526" s="15"/>
      <c r="S526" s="15"/>
      <c r="T526" s="15"/>
      <c r="U526" s="15"/>
    </row>
    <row r="527" spans="1:21" ht="30" customHeight="1" x14ac:dyDescent="0.25">
      <c r="A527" s="15"/>
      <c r="B527" s="15"/>
      <c r="C527" s="15"/>
      <c r="D527" s="15"/>
      <c r="E527" s="353"/>
      <c r="F527" s="15"/>
      <c r="G527" s="15"/>
      <c r="H527" s="15"/>
      <c r="I527" s="15"/>
      <c r="J527" s="15"/>
      <c r="K527" s="15"/>
      <c r="L527" s="15"/>
      <c r="M527" s="15"/>
      <c r="N527" s="15"/>
      <c r="O527" s="15"/>
      <c r="P527" s="15"/>
      <c r="Q527" s="15"/>
      <c r="R527" s="15"/>
      <c r="S527" s="15"/>
      <c r="T527" s="15"/>
      <c r="U527" s="15"/>
    </row>
    <row r="528" spans="1:21" ht="30" customHeight="1" x14ac:dyDescent="0.25">
      <c r="A528" s="15"/>
      <c r="B528" s="15"/>
      <c r="C528" s="15"/>
      <c r="D528" s="15"/>
      <c r="E528" s="353"/>
      <c r="F528" s="15"/>
      <c r="G528" s="15"/>
      <c r="H528" s="15"/>
      <c r="I528" s="15"/>
      <c r="J528" s="15"/>
      <c r="K528" s="15"/>
      <c r="L528" s="15"/>
      <c r="M528" s="15"/>
      <c r="N528" s="15"/>
      <c r="O528" s="15"/>
      <c r="P528" s="15"/>
      <c r="Q528" s="15"/>
      <c r="R528" s="15"/>
      <c r="S528" s="15"/>
      <c r="T528" s="15"/>
      <c r="U528" s="15"/>
    </row>
    <row r="529" spans="1:21" ht="30" customHeight="1" x14ac:dyDescent="0.25">
      <c r="A529" s="15"/>
      <c r="B529" s="15"/>
      <c r="C529" s="15"/>
      <c r="D529" s="15"/>
      <c r="E529" s="353"/>
      <c r="F529" s="15"/>
      <c r="G529" s="15"/>
      <c r="H529" s="15"/>
      <c r="I529" s="15"/>
      <c r="J529" s="15"/>
      <c r="K529" s="15"/>
      <c r="L529" s="15"/>
      <c r="M529" s="15"/>
      <c r="N529" s="15"/>
      <c r="O529" s="15"/>
      <c r="P529" s="15"/>
      <c r="Q529" s="15"/>
      <c r="R529" s="15"/>
      <c r="S529" s="15"/>
      <c r="T529" s="15"/>
      <c r="U529" s="15"/>
    </row>
    <row r="530" spans="1:21" ht="30" customHeight="1" x14ac:dyDescent="0.25">
      <c r="A530" s="15"/>
      <c r="B530" s="15"/>
      <c r="C530" s="15"/>
      <c r="D530" s="15"/>
      <c r="E530" s="353"/>
      <c r="F530" s="15"/>
      <c r="G530" s="15"/>
      <c r="H530" s="15"/>
      <c r="I530" s="15"/>
      <c r="J530" s="15"/>
      <c r="K530" s="15"/>
      <c r="L530" s="15"/>
      <c r="M530" s="15"/>
      <c r="N530" s="15"/>
      <c r="O530" s="15"/>
      <c r="P530" s="15"/>
      <c r="Q530" s="15"/>
      <c r="R530" s="15"/>
      <c r="S530" s="15"/>
      <c r="T530" s="15"/>
      <c r="U530" s="15"/>
    </row>
    <row r="531" spans="1:21" ht="30" customHeight="1" x14ac:dyDescent="0.25">
      <c r="A531" s="15"/>
      <c r="B531" s="15"/>
      <c r="C531" s="15"/>
      <c r="D531" s="15"/>
      <c r="E531" s="353"/>
      <c r="F531" s="15"/>
      <c r="G531" s="15"/>
      <c r="H531" s="15"/>
      <c r="I531" s="15"/>
      <c r="J531" s="15"/>
      <c r="K531" s="15"/>
      <c r="L531" s="15"/>
      <c r="M531" s="15"/>
      <c r="N531" s="15"/>
      <c r="O531" s="15"/>
      <c r="P531" s="15"/>
      <c r="Q531" s="15"/>
      <c r="R531" s="15"/>
      <c r="S531" s="15"/>
      <c r="T531" s="15"/>
      <c r="U531" s="15"/>
    </row>
    <row r="532" spans="1:21" ht="30" customHeight="1" x14ac:dyDescent="0.25">
      <c r="A532" s="15"/>
      <c r="B532" s="15"/>
      <c r="C532" s="15"/>
      <c r="D532" s="15"/>
      <c r="E532" s="353"/>
      <c r="F532" s="15"/>
      <c r="G532" s="15"/>
      <c r="H532" s="15"/>
      <c r="I532" s="15"/>
      <c r="J532" s="15"/>
      <c r="K532" s="15"/>
      <c r="L532" s="15"/>
      <c r="M532" s="15"/>
      <c r="N532" s="15"/>
      <c r="O532" s="15"/>
      <c r="P532" s="15"/>
      <c r="Q532" s="15"/>
      <c r="R532" s="15"/>
      <c r="S532" s="15"/>
      <c r="T532" s="15"/>
      <c r="U532" s="15"/>
    </row>
    <row r="533" spans="1:21" ht="30" customHeight="1" x14ac:dyDescent="0.25">
      <c r="A533" s="15"/>
      <c r="B533" s="15"/>
      <c r="C533" s="15"/>
      <c r="D533" s="15"/>
      <c r="E533" s="353"/>
      <c r="F533" s="15"/>
      <c r="G533" s="15"/>
      <c r="H533" s="15"/>
      <c r="I533" s="15"/>
      <c r="J533" s="15"/>
      <c r="K533" s="15"/>
      <c r="L533" s="15"/>
      <c r="M533" s="15"/>
      <c r="N533" s="15"/>
      <c r="O533" s="15"/>
      <c r="P533" s="15"/>
      <c r="Q533" s="15"/>
      <c r="R533" s="15"/>
      <c r="S533" s="15"/>
      <c r="T533" s="15"/>
      <c r="U533" s="15"/>
    </row>
    <row r="534" spans="1:21" ht="30" customHeight="1" x14ac:dyDescent="0.25">
      <c r="A534" s="15"/>
      <c r="B534" s="15"/>
      <c r="C534" s="15"/>
      <c r="D534" s="15"/>
      <c r="E534" s="353"/>
      <c r="F534" s="15"/>
      <c r="G534" s="15"/>
      <c r="H534" s="15"/>
      <c r="I534" s="15"/>
      <c r="J534" s="15"/>
      <c r="K534" s="15"/>
      <c r="L534" s="15"/>
      <c r="M534" s="15"/>
      <c r="N534" s="15"/>
      <c r="O534" s="15"/>
      <c r="P534" s="15"/>
      <c r="Q534" s="15"/>
      <c r="R534" s="15"/>
      <c r="S534" s="15"/>
      <c r="T534" s="15"/>
      <c r="U534" s="15"/>
    </row>
    <row r="535" spans="1:21" ht="30" customHeight="1" x14ac:dyDescent="0.25">
      <c r="A535" s="15"/>
      <c r="B535" s="15"/>
      <c r="C535" s="15"/>
      <c r="D535" s="15"/>
      <c r="E535" s="353"/>
      <c r="F535" s="15"/>
      <c r="G535" s="15"/>
      <c r="H535" s="15"/>
      <c r="I535" s="15"/>
      <c r="J535" s="15"/>
      <c r="K535" s="15"/>
      <c r="L535" s="15"/>
      <c r="M535" s="15"/>
      <c r="N535" s="15"/>
      <c r="O535" s="15"/>
      <c r="P535" s="15"/>
      <c r="Q535" s="15"/>
      <c r="R535" s="15"/>
      <c r="S535" s="15"/>
      <c r="T535" s="15"/>
      <c r="U535" s="15"/>
    </row>
    <row r="536" spans="1:21" ht="30" customHeight="1" x14ac:dyDescent="0.25">
      <c r="A536" s="15"/>
      <c r="B536" s="15"/>
      <c r="C536" s="15"/>
      <c r="D536" s="15"/>
      <c r="E536" s="353"/>
      <c r="F536" s="15"/>
      <c r="G536" s="15"/>
      <c r="H536" s="15"/>
      <c r="I536" s="15"/>
      <c r="J536" s="15"/>
      <c r="K536" s="15"/>
      <c r="L536" s="15"/>
      <c r="M536" s="15"/>
      <c r="N536" s="15"/>
      <c r="O536" s="15"/>
      <c r="P536" s="15"/>
      <c r="Q536" s="15"/>
      <c r="R536" s="15"/>
      <c r="S536" s="15"/>
      <c r="T536" s="15"/>
      <c r="U536" s="15"/>
    </row>
    <row r="537" spans="1:21" ht="30" customHeight="1" x14ac:dyDescent="0.25">
      <c r="A537" s="15"/>
      <c r="B537" s="15"/>
      <c r="C537" s="15"/>
      <c r="D537" s="15"/>
      <c r="E537" s="353"/>
      <c r="F537" s="15"/>
      <c r="G537" s="15"/>
      <c r="H537" s="15"/>
      <c r="I537" s="15"/>
      <c r="J537" s="15"/>
      <c r="K537" s="15"/>
      <c r="L537" s="15"/>
      <c r="M537" s="15"/>
      <c r="N537" s="15"/>
      <c r="O537" s="15"/>
      <c r="P537" s="15"/>
      <c r="Q537" s="15"/>
      <c r="R537" s="15"/>
      <c r="S537" s="15"/>
      <c r="T537" s="15"/>
      <c r="U537" s="15"/>
    </row>
    <row r="538" spans="1:21" ht="30" customHeight="1" x14ac:dyDescent="0.25">
      <c r="A538" s="15"/>
      <c r="B538" s="15"/>
      <c r="C538" s="15"/>
      <c r="D538" s="15"/>
      <c r="E538" s="353"/>
      <c r="F538" s="15"/>
      <c r="G538" s="15"/>
      <c r="H538" s="15"/>
      <c r="I538" s="15"/>
      <c r="J538" s="15"/>
      <c r="K538" s="15"/>
      <c r="L538" s="15"/>
      <c r="M538" s="15"/>
      <c r="N538" s="15"/>
      <c r="O538" s="15"/>
      <c r="P538" s="15"/>
      <c r="Q538" s="15"/>
      <c r="R538" s="15"/>
      <c r="S538" s="15"/>
      <c r="T538" s="15"/>
      <c r="U538" s="15"/>
    </row>
    <row r="539" spans="1:21" ht="30" customHeight="1" x14ac:dyDescent="0.25">
      <c r="A539" s="15"/>
      <c r="B539" s="15"/>
      <c r="C539" s="15"/>
      <c r="D539" s="15"/>
      <c r="E539" s="353"/>
      <c r="F539" s="15"/>
      <c r="G539" s="15"/>
      <c r="H539" s="15"/>
      <c r="I539" s="15"/>
      <c r="J539" s="15"/>
      <c r="K539" s="15"/>
      <c r="L539" s="15"/>
      <c r="M539" s="15"/>
      <c r="N539" s="15"/>
      <c r="O539" s="15"/>
      <c r="P539" s="15"/>
      <c r="Q539" s="15"/>
      <c r="R539" s="15"/>
      <c r="S539" s="15"/>
      <c r="T539" s="15"/>
      <c r="U539" s="15"/>
    </row>
    <row r="540" spans="1:21" ht="30" customHeight="1" x14ac:dyDescent="0.25">
      <c r="A540" s="15"/>
      <c r="B540" s="15"/>
      <c r="C540" s="15"/>
      <c r="D540" s="15"/>
      <c r="E540" s="353"/>
      <c r="F540" s="15"/>
      <c r="G540" s="15"/>
      <c r="H540" s="15"/>
      <c r="I540" s="15"/>
      <c r="J540" s="15"/>
      <c r="K540" s="15"/>
      <c r="L540" s="15"/>
      <c r="M540" s="15"/>
      <c r="N540" s="15"/>
      <c r="O540" s="15"/>
      <c r="P540" s="15"/>
      <c r="Q540" s="15"/>
      <c r="R540" s="15"/>
      <c r="S540" s="15"/>
      <c r="T540" s="15"/>
      <c r="U540" s="15"/>
    </row>
    <row r="541" spans="1:21" ht="30" customHeight="1" x14ac:dyDescent="0.25">
      <c r="A541" s="15"/>
      <c r="B541" s="15"/>
      <c r="C541" s="15"/>
      <c r="D541" s="15"/>
      <c r="E541" s="353"/>
      <c r="F541" s="15"/>
      <c r="G541" s="15"/>
      <c r="H541" s="15"/>
      <c r="I541" s="15"/>
      <c r="J541" s="15"/>
      <c r="K541" s="15"/>
      <c r="L541" s="15"/>
      <c r="M541" s="15"/>
      <c r="N541" s="15"/>
      <c r="O541" s="15"/>
      <c r="P541" s="15"/>
      <c r="Q541" s="15"/>
      <c r="R541" s="15"/>
      <c r="S541" s="15"/>
      <c r="T541" s="15"/>
      <c r="U541" s="15"/>
    </row>
    <row r="542" spans="1:21" ht="30" customHeight="1" x14ac:dyDescent="0.25">
      <c r="A542" s="15"/>
      <c r="B542" s="15"/>
      <c r="C542" s="15"/>
      <c r="D542" s="15"/>
      <c r="E542" s="353"/>
      <c r="F542" s="15"/>
      <c r="G542" s="15"/>
      <c r="H542" s="15"/>
      <c r="I542" s="15"/>
      <c r="J542" s="15"/>
      <c r="K542" s="15"/>
      <c r="L542" s="15"/>
      <c r="M542" s="15"/>
      <c r="N542" s="15"/>
      <c r="O542" s="15"/>
      <c r="P542" s="15"/>
      <c r="Q542" s="15"/>
      <c r="R542" s="15"/>
      <c r="S542" s="15"/>
      <c r="T542" s="15"/>
      <c r="U542" s="15"/>
    </row>
    <row r="543" spans="1:21" ht="30" customHeight="1" x14ac:dyDescent="0.25">
      <c r="A543" s="15"/>
      <c r="B543" s="15"/>
      <c r="C543" s="15"/>
      <c r="D543" s="15"/>
      <c r="E543" s="353"/>
      <c r="F543" s="15"/>
      <c r="G543" s="15"/>
      <c r="H543" s="15"/>
      <c r="I543" s="15"/>
      <c r="J543" s="15"/>
      <c r="K543" s="15"/>
      <c r="L543" s="15"/>
      <c r="M543" s="15"/>
      <c r="N543" s="15"/>
      <c r="O543" s="15"/>
      <c r="P543" s="15"/>
      <c r="Q543" s="15"/>
      <c r="R543" s="15"/>
      <c r="S543" s="15"/>
      <c r="T543" s="15"/>
      <c r="U543" s="15"/>
    </row>
    <row r="544" spans="1:21" ht="30" customHeight="1" x14ac:dyDescent="0.25">
      <c r="A544" s="15"/>
      <c r="B544" s="15"/>
      <c r="C544" s="15"/>
      <c r="D544" s="15"/>
      <c r="E544" s="353"/>
      <c r="F544" s="15"/>
      <c r="G544" s="15"/>
      <c r="H544" s="15"/>
      <c r="I544" s="15"/>
      <c r="J544" s="15"/>
      <c r="K544" s="15"/>
      <c r="L544" s="15"/>
      <c r="M544" s="15"/>
      <c r="N544" s="15"/>
      <c r="O544" s="15"/>
      <c r="P544" s="15"/>
      <c r="Q544" s="15"/>
      <c r="R544" s="15"/>
      <c r="S544" s="15"/>
      <c r="T544" s="15"/>
      <c r="U544" s="15"/>
    </row>
    <row r="545" spans="1:21" ht="30" customHeight="1" x14ac:dyDescent="0.25">
      <c r="A545" s="15"/>
      <c r="B545" s="15"/>
      <c r="C545" s="15"/>
      <c r="D545" s="15"/>
      <c r="E545" s="353"/>
      <c r="F545" s="15"/>
      <c r="G545" s="15"/>
      <c r="H545" s="15"/>
      <c r="I545" s="15"/>
      <c r="J545" s="15"/>
      <c r="K545" s="15"/>
      <c r="L545" s="15"/>
      <c r="M545" s="15"/>
      <c r="N545" s="15"/>
      <c r="O545" s="15"/>
      <c r="P545" s="15"/>
      <c r="Q545" s="15"/>
      <c r="R545" s="15"/>
      <c r="S545" s="15"/>
      <c r="T545" s="15"/>
      <c r="U545" s="15"/>
    </row>
    <row r="546" spans="1:21" ht="30" customHeight="1" x14ac:dyDescent="0.25">
      <c r="A546" s="15"/>
      <c r="B546" s="15"/>
      <c r="C546" s="15"/>
      <c r="D546" s="15"/>
      <c r="E546" s="353"/>
      <c r="F546" s="15"/>
      <c r="G546" s="15"/>
      <c r="H546" s="15"/>
      <c r="I546" s="15"/>
      <c r="J546" s="15"/>
      <c r="K546" s="15"/>
      <c r="L546" s="15"/>
      <c r="M546" s="15"/>
      <c r="N546" s="15"/>
      <c r="O546" s="15"/>
      <c r="P546" s="15"/>
      <c r="Q546" s="15"/>
      <c r="R546" s="15"/>
      <c r="S546" s="15"/>
      <c r="T546" s="15"/>
      <c r="U546" s="15"/>
    </row>
    <row r="547" spans="1:21" ht="30" customHeight="1" x14ac:dyDescent="0.25">
      <c r="A547" s="15"/>
      <c r="B547" s="15"/>
      <c r="C547" s="15"/>
      <c r="D547" s="15"/>
      <c r="E547" s="353"/>
      <c r="F547" s="15"/>
      <c r="G547" s="15"/>
      <c r="H547" s="15"/>
      <c r="I547" s="15"/>
      <c r="J547" s="15"/>
      <c r="K547" s="15"/>
      <c r="L547" s="15"/>
      <c r="M547" s="15"/>
      <c r="N547" s="15"/>
      <c r="O547" s="15"/>
      <c r="P547" s="15"/>
      <c r="Q547" s="15"/>
      <c r="R547" s="15"/>
      <c r="S547" s="15"/>
      <c r="T547" s="15"/>
      <c r="U547" s="15"/>
    </row>
    <row r="548" spans="1:21" ht="30" customHeight="1" x14ac:dyDescent="0.25">
      <c r="A548" s="15"/>
      <c r="B548" s="15"/>
      <c r="C548" s="15"/>
      <c r="D548" s="15"/>
      <c r="E548" s="353"/>
      <c r="F548" s="15"/>
      <c r="G548" s="15"/>
      <c r="H548" s="15"/>
      <c r="I548" s="15"/>
      <c r="J548" s="15"/>
      <c r="K548" s="15"/>
      <c r="L548" s="15"/>
      <c r="M548" s="15"/>
      <c r="N548" s="15"/>
      <c r="O548" s="15"/>
      <c r="P548" s="15"/>
      <c r="Q548" s="15"/>
      <c r="R548" s="15"/>
      <c r="S548" s="15"/>
      <c r="T548" s="15"/>
      <c r="U548" s="15"/>
    </row>
    <row r="549" spans="1:21" ht="30" customHeight="1" x14ac:dyDescent="0.25">
      <c r="A549" s="15"/>
      <c r="B549" s="15"/>
      <c r="C549" s="15"/>
      <c r="D549" s="15"/>
      <c r="E549" s="353"/>
      <c r="F549" s="15"/>
      <c r="G549" s="15"/>
      <c r="H549" s="15"/>
      <c r="I549" s="15"/>
      <c r="J549" s="15"/>
      <c r="K549" s="15"/>
      <c r="L549" s="15"/>
      <c r="M549" s="15"/>
      <c r="N549" s="15"/>
      <c r="O549" s="15"/>
      <c r="P549" s="15"/>
      <c r="Q549" s="15"/>
      <c r="R549" s="15"/>
      <c r="S549" s="15"/>
      <c r="T549" s="15"/>
      <c r="U549" s="15"/>
    </row>
    <row r="550" spans="1:21" ht="30" customHeight="1" x14ac:dyDescent="0.25">
      <c r="A550" s="15"/>
      <c r="B550" s="15"/>
      <c r="C550" s="15"/>
      <c r="D550" s="15"/>
      <c r="E550" s="353"/>
      <c r="F550" s="15"/>
      <c r="G550" s="15"/>
      <c r="H550" s="15"/>
      <c r="I550" s="15"/>
      <c r="J550" s="15"/>
      <c r="K550" s="15"/>
      <c r="L550" s="15"/>
      <c r="M550" s="15"/>
      <c r="N550" s="15"/>
      <c r="O550" s="15"/>
      <c r="P550" s="15"/>
      <c r="Q550" s="15"/>
      <c r="R550" s="15"/>
      <c r="S550" s="15"/>
      <c r="T550" s="15"/>
      <c r="U550" s="15"/>
    </row>
    <row r="551" spans="1:21" ht="30" customHeight="1" x14ac:dyDescent="0.25">
      <c r="A551" s="15"/>
      <c r="B551" s="15"/>
      <c r="C551" s="15"/>
      <c r="D551" s="15"/>
      <c r="E551" s="353"/>
      <c r="F551" s="15"/>
      <c r="G551" s="15"/>
      <c r="H551" s="15"/>
      <c r="I551" s="15"/>
      <c r="J551" s="15"/>
      <c r="K551" s="15"/>
      <c r="L551" s="15"/>
      <c r="M551" s="15"/>
      <c r="N551" s="15"/>
      <c r="O551" s="15"/>
      <c r="P551" s="15"/>
      <c r="Q551" s="15"/>
      <c r="R551" s="15"/>
      <c r="S551" s="15"/>
      <c r="T551" s="15"/>
      <c r="U551" s="15"/>
    </row>
    <row r="552" spans="1:21" ht="30" customHeight="1" x14ac:dyDescent="0.25">
      <c r="A552" s="15"/>
      <c r="B552" s="15"/>
      <c r="C552" s="15"/>
      <c r="D552" s="15"/>
      <c r="E552" s="353"/>
      <c r="F552" s="15"/>
      <c r="G552" s="15"/>
      <c r="H552" s="15"/>
      <c r="I552" s="15"/>
      <c r="J552" s="15"/>
      <c r="K552" s="15"/>
      <c r="L552" s="15"/>
      <c r="M552" s="15"/>
      <c r="N552" s="15"/>
      <c r="O552" s="15"/>
      <c r="P552" s="15"/>
      <c r="Q552" s="15"/>
      <c r="R552" s="15"/>
      <c r="S552" s="15"/>
      <c r="T552" s="15"/>
      <c r="U552" s="15"/>
    </row>
    <row r="553" spans="1:21" ht="30" customHeight="1" x14ac:dyDescent="0.25">
      <c r="A553" s="15"/>
      <c r="B553" s="15"/>
      <c r="C553" s="15"/>
      <c r="D553" s="15"/>
      <c r="E553" s="353"/>
      <c r="F553" s="15"/>
      <c r="G553" s="15"/>
      <c r="H553" s="15"/>
      <c r="I553" s="15"/>
      <c r="J553" s="15"/>
      <c r="K553" s="15"/>
      <c r="L553" s="15"/>
      <c r="M553" s="15"/>
      <c r="N553" s="15"/>
      <c r="O553" s="15"/>
      <c r="P553" s="15"/>
      <c r="Q553" s="15"/>
      <c r="R553" s="15"/>
      <c r="S553" s="15"/>
      <c r="T553" s="15"/>
      <c r="U553" s="15"/>
    </row>
    <row r="554" spans="1:21" ht="30" customHeight="1" x14ac:dyDescent="0.25">
      <c r="A554" s="15"/>
      <c r="B554" s="15"/>
      <c r="C554" s="15"/>
      <c r="D554" s="15"/>
      <c r="E554" s="353"/>
      <c r="F554" s="15"/>
      <c r="G554" s="15"/>
      <c r="H554" s="15"/>
      <c r="I554" s="15"/>
      <c r="J554" s="15"/>
      <c r="K554" s="15"/>
      <c r="L554" s="15"/>
      <c r="M554" s="15"/>
      <c r="N554" s="15"/>
      <c r="O554" s="15"/>
      <c r="P554" s="15"/>
      <c r="Q554" s="15"/>
      <c r="R554" s="15"/>
      <c r="S554" s="15"/>
      <c r="T554" s="15"/>
      <c r="U554" s="15"/>
    </row>
    <row r="555" spans="1:21" ht="30" customHeight="1" x14ac:dyDescent="0.25">
      <c r="A555" s="15"/>
      <c r="B555" s="15"/>
      <c r="C555" s="15"/>
      <c r="D555" s="15"/>
      <c r="E555" s="353"/>
      <c r="F555" s="15"/>
      <c r="G555" s="15"/>
      <c r="H555" s="15"/>
      <c r="I555" s="15"/>
      <c r="J555" s="15"/>
      <c r="K555" s="15"/>
      <c r="L555" s="15"/>
      <c r="M555" s="15"/>
      <c r="N555" s="15"/>
      <c r="O555" s="15"/>
      <c r="P555" s="15"/>
      <c r="Q555" s="15"/>
      <c r="R555" s="15"/>
      <c r="S555" s="15"/>
      <c r="T555" s="15"/>
      <c r="U555" s="15"/>
    </row>
    <row r="556" spans="1:21" ht="30" customHeight="1" x14ac:dyDescent="0.25">
      <c r="A556" s="15"/>
      <c r="B556" s="15"/>
      <c r="C556" s="15"/>
      <c r="D556" s="15"/>
      <c r="E556" s="353"/>
      <c r="F556" s="15"/>
      <c r="G556" s="15"/>
      <c r="H556" s="15"/>
      <c r="I556" s="15"/>
      <c r="J556" s="15"/>
      <c r="K556" s="15"/>
      <c r="L556" s="15"/>
      <c r="M556" s="15"/>
      <c r="N556" s="15"/>
      <c r="O556" s="15"/>
      <c r="P556" s="15"/>
      <c r="Q556" s="15"/>
      <c r="R556" s="15"/>
      <c r="S556" s="15"/>
      <c r="T556" s="15"/>
      <c r="U556" s="15"/>
    </row>
    <row r="557" spans="1:21" ht="30" customHeight="1" x14ac:dyDescent="0.25">
      <c r="A557" s="15"/>
      <c r="B557" s="15"/>
      <c r="C557" s="15"/>
      <c r="D557" s="15"/>
      <c r="E557" s="353"/>
      <c r="F557" s="15"/>
      <c r="G557" s="15"/>
      <c r="H557" s="15"/>
      <c r="I557" s="15"/>
      <c r="J557" s="15"/>
      <c r="K557" s="15"/>
      <c r="L557" s="15"/>
      <c r="M557" s="15"/>
      <c r="N557" s="15"/>
      <c r="O557" s="15"/>
      <c r="P557" s="15"/>
      <c r="Q557" s="15"/>
      <c r="R557" s="15"/>
      <c r="S557" s="15"/>
      <c r="T557" s="15"/>
      <c r="U557" s="15"/>
    </row>
    <row r="558" spans="1:21" ht="30" customHeight="1" x14ac:dyDescent="0.25">
      <c r="A558" s="15"/>
      <c r="B558" s="15"/>
      <c r="C558" s="15"/>
      <c r="D558" s="15"/>
      <c r="E558" s="353"/>
      <c r="F558" s="15"/>
      <c r="G558" s="15"/>
      <c r="H558" s="15"/>
      <c r="I558" s="15"/>
      <c r="J558" s="15"/>
      <c r="K558" s="15"/>
      <c r="L558" s="15"/>
      <c r="M558" s="15"/>
      <c r="N558" s="15"/>
      <c r="O558" s="15"/>
      <c r="P558" s="15"/>
      <c r="Q558" s="15"/>
      <c r="R558" s="15"/>
      <c r="S558" s="15"/>
      <c r="T558" s="15"/>
      <c r="U558" s="15"/>
    </row>
    <row r="559" spans="1:21" ht="30" customHeight="1" x14ac:dyDescent="0.25">
      <c r="A559" s="15"/>
      <c r="B559" s="15"/>
      <c r="C559" s="15"/>
      <c r="D559" s="15"/>
      <c r="E559" s="353"/>
      <c r="F559" s="15"/>
      <c r="G559" s="15"/>
      <c r="H559" s="15"/>
      <c r="I559" s="15"/>
      <c r="J559" s="15"/>
      <c r="K559" s="15"/>
      <c r="L559" s="15"/>
      <c r="M559" s="15"/>
      <c r="N559" s="15"/>
      <c r="O559" s="15"/>
      <c r="P559" s="15"/>
      <c r="Q559" s="15"/>
      <c r="R559" s="15"/>
      <c r="S559" s="15"/>
      <c r="T559" s="15"/>
      <c r="U559" s="15"/>
    </row>
    <row r="560" spans="1:21" ht="30" customHeight="1" x14ac:dyDescent="0.25">
      <c r="A560" s="15"/>
      <c r="B560" s="15"/>
      <c r="C560" s="15"/>
      <c r="D560" s="15"/>
      <c r="E560" s="353"/>
      <c r="F560" s="15"/>
      <c r="G560" s="15"/>
      <c r="H560" s="15"/>
      <c r="I560" s="15"/>
      <c r="J560" s="15"/>
      <c r="K560" s="15"/>
      <c r="L560" s="15"/>
      <c r="M560" s="15"/>
      <c r="N560" s="15"/>
      <c r="O560" s="15"/>
      <c r="P560" s="15"/>
      <c r="Q560" s="15"/>
      <c r="R560" s="15"/>
      <c r="S560" s="15"/>
      <c r="T560" s="15"/>
      <c r="U560" s="15"/>
    </row>
    <row r="561" spans="1:21" ht="30" customHeight="1" x14ac:dyDescent="0.25">
      <c r="A561" s="15"/>
      <c r="B561" s="15"/>
      <c r="C561" s="15"/>
      <c r="D561" s="15"/>
      <c r="E561" s="353"/>
      <c r="F561" s="15"/>
      <c r="G561" s="15"/>
      <c r="H561" s="15"/>
      <c r="I561" s="15"/>
      <c r="J561" s="15"/>
      <c r="K561" s="15"/>
      <c r="L561" s="15"/>
      <c r="M561" s="15"/>
      <c r="N561" s="15"/>
      <c r="O561" s="15"/>
      <c r="P561" s="15"/>
      <c r="Q561" s="15"/>
      <c r="R561" s="15"/>
      <c r="S561" s="15"/>
      <c r="T561" s="15"/>
      <c r="U561" s="15"/>
    </row>
    <row r="562" spans="1:21" ht="30" customHeight="1" x14ac:dyDescent="0.25">
      <c r="A562" s="15"/>
      <c r="B562" s="15"/>
      <c r="C562" s="15"/>
      <c r="D562" s="15"/>
      <c r="E562" s="353"/>
      <c r="F562" s="15"/>
      <c r="G562" s="15"/>
      <c r="H562" s="15"/>
      <c r="I562" s="15"/>
      <c r="J562" s="15"/>
      <c r="K562" s="15"/>
      <c r="L562" s="15"/>
      <c r="M562" s="15"/>
      <c r="N562" s="15"/>
      <c r="O562" s="15"/>
      <c r="P562" s="15"/>
      <c r="Q562" s="15"/>
      <c r="R562" s="15"/>
      <c r="S562" s="15"/>
      <c r="T562" s="15"/>
      <c r="U562" s="15"/>
    </row>
    <row r="563" spans="1:21" ht="30" customHeight="1" x14ac:dyDescent="0.25">
      <c r="A563" s="15"/>
      <c r="B563" s="15"/>
      <c r="C563" s="15"/>
      <c r="D563" s="15"/>
      <c r="E563" s="353"/>
      <c r="F563" s="15"/>
      <c r="G563" s="15"/>
      <c r="H563" s="15"/>
      <c r="I563" s="15"/>
      <c r="J563" s="15"/>
      <c r="K563" s="15"/>
      <c r="L563" s="15"/>
      <c r="M563" s="15"/>
      <c r="N563" s="15"/>
      <c r="O563" s="15"/>
      <c r="P563" s="15"/>
      <c r="Q563" s="15"/>
      <c r="R563" s="15"/>
      <c r="S563" s="15"/>
      <c r="T563" s="15"/>
      <c r="U563" s="15"/>
    </row>
    <row r="564" spans="1:21" ht="30" customHeight="1" x14ac:dyDescent="0.25">
      <c r="A564" s="15"/>
      <c r="B564" s="15"/>
      <c r="C564" s="15"/>
      <c r="D564" s="15"/>
      <c r="E564" s="353"/>
      <c r="F564" s="15"/>
      <c r="G564" s="15"/>
      <c r="H564" s="15"/>
      <c r="I564" s="15"/>
      <c r="J564" s="15"/>
      <c r="K564" s="15"/>
      <c r="L564" s="15"/>
      <c r="M564" s="15"/>
      <c r="N564" s="15"/>
      <c r="O564" s="15"/>
      <c r="P564" s="15"/>
      <c r="Q564" s="15"/>
      <c r="R564" s="15"/>
      <c r="S564" s="15"/>
      <c r="T564" s="15"/>
      <c r="U564" s="15"/>
    </row>
    <row r="565" spans="1:21" ht="30" customHeight="1" x14ac:dyDescent="0.25">
      <c r="A565" s="15"/>
      <c r="B565" s="15"/>
      <c r="C565" s="15"/>
      <c r="D565" s="15"/>
      <c r="E565" s="353"/>
      <c r="F565" s="15"/>
      <c r="G565" s="15"/>
      <c r="H565" s="15"/>
      <c r="I565" s="15"/>
      <c r="J565" s="15"/>
      <c r="K565" s="15"/>
      <c r="L565" s="15"/>
      <c r="M565" s="15"/>
      <c r="N565" s="15"/>
      <c r="O565" s="15"/>
      <c r="P565" s="15"/>
      <c r="Q565" s="15"/>
      <c r="R565" s="15"/>
      <c r="S565" s="15"/>
      <c r="T565" s="15"/>
      <c r="U565" s="15"/>
    </row>
    <row r="566" spans="1:21" ht="30" customHeight="1" x14ac:dyDescent="0.25">
      <c r="A566" s="15"/>
      <c r="B566" s="15"/>
      <c r="C566" s="15"/>
      <c r="D566" s="15"/>
      <c r="E566" s="353"/>
      <c r="F566" s="15"/>
      <c r="G566" s="15"/>
      <c r="H566" s="15"/>
      <c r="I566" s="15"/>
      <c r="J566" s="15"/>
      <c r="K566" s="15"/>
      <c r="L566" s="15"/>
      <c r="M566" s="15"/>
      <c r="N566" s="15"/>
      <c r="O566" s="15"/>
      <c r="P566" s="15"/>
      <c r="Q566" s="15"/>
      <c r="R566" s="15"/>
      <c r="S566" s="15"/>
      <c r="T566" s="15"/>
      <c r="U566" s="15"/>
    </row>
    <row r="567" spans="1:21" ht="30" customHeight="1" x14ac:dyDescent="0.25">
      <c r="A567" s="15"/>
      <c r="B567" s="15"/>
      <c r="C567" s="15"/>
      <c r="D567" s="15"/>
      <c r="E567" s="353"/>
      <c r="F567" s="15"/>
      <c r="G567" s="15"/>
      <c r="H567" s="15"/>
      <c r="I567" s="15"/>
      <c r="J567" s="15"/>
      <c r="K567" s="15"/>
      <c r="L567" s="15"/>
      <c r="M567" s="15"/>
      <c r="N567" s="15"/>
      <c r="O567" s="15"/>
      <c r="P567" s="15"/>
      <c r="Q567" s="15"/>
      <c r="R567" s="15"/>
      <c r="S567" s="15"/>
      <c r="T567" s="15"/>
      <c r="U567" s="15"/>
    </row>
    <row r="568" spans="1:21" ht="30" customHeight="1" x14ac:dyDescent="0.25">
      <c r="A568" s="15"/>
      <c r="B568" s="15"/>
      <c r="C568" s="15"/>
      <c r="D568" s="15"/>
      <c r="E568" s="353"/>
      <c r="F568" s="15"/>
      <c r="G568" s="15"/>
      <c r="H568" s="15"/>
      <c r="I568" s="15"/>
      <c r="J568" s="15"/>
      <c r="K568" s="15"/>
      <c r="L568" s="15"/>
      <c r="M568" s="15"/>
      <c r="N568" s="15"/>
      <c r="O568" s="15"/>
      <c r="P568" s="15"/>
      <c r="Q568" s="15"/>
      <c r="R568" s="15"/>
      <c r="S568" s="15"/>
      <c r="T568" s="15"/>
      <c r="U568" s="15"/>
    </row>
    <row r="569" spans="1:21" ht="30" customHeight="1" x14ac:dyDescent="0.25">
      <c r="A569" s="15"/>
      <c r="B569" s="15"/>
      <c r="C569" s="15"/>
      <c r="D569" s="15"/>
      <c r="E569" s="353"/>
      <c r="F569" s="15"/>
      <c r="G569" s="15"/>
      <c r="H569" s="15"/>
      <c r="I569" s="15"/>
      <c r="J569" s="15"/>
      <c r="K569" s="15"/>
      <c r="L569" s="15"/>
      <c r="M569" s="15"/>
      <c r="N569" s="15"/>
      <c r="O569" s="15"/>
      <c r="P569" s="15"/>
      <c r="Q569" s="15"/>
      <c r="R569" s="15"/>
      <c r="S569" s="15"/>
      <c r="T569" s="15"/>
      <c r="U569" s="15"/>
    </row>
    <row r="570" spans="1:21" ht="30" customHeight="1" x14ac:dyDescent="0.25">
      <c r="A570" s="15"/>
      <c r="B570" s="15"/>
      <c r="C570" s="15"/>
      <c r="D570" s="15"/>
      <c r="E570" s="353"/>
      <c r="F570" s="15"/>
      <c r="G570" s="15"/>
      <c r="H570" s="15"/>
      <c r="I570" s="15"/>
      <c r="J570" s="15"/>
      <c r="K570" s="15"/>
      <c r="L570" s="15"/>
      <c r="M570" s="15"/>
      <c r="N570" s="15"/>
      <c r="O570" s="15"/>
      <c r="P570" s="15"/>
      <c r="Q570" s="15"/>
      <c r="R570" s="15"/>
      <c r="S570" s="15"/>
      <c r="T570" s="15"/>
      <c r="U570" s="15"/>
    </row>
    <row r="571" spans="1:21" ht="30" customHeight="1" x14ac:dyDescent="0.25">
      <c r="A571" s="15"/>
      <c r="B571" s="15"/>
      <c r="C571" s="15"/>
      <c r="D571" s="15"/>
      <c r="E571" s="353"/>
      <c r="F571" s="15"/>
      <c r="G571" s="15"/>
      <c r="H571" s="15"/>
      <c r="I571" s="15"/>
      <c r="J571" s="15"/>
      <c r="K571" s="15"/>
      <c r="L571" s="15"/>
      <c r="M571" s="15"/>
      <c r="N571" s="15"/>
      <c r="O571" s="15"/>
      <c r="P571" s="15"/>
      <c r="Q571" s="15"/>
      <c r="R571" s="15"/>
      <c r="S571" s="15"/>
      <c r="T571" s="15"/>
      <c r="U571" s="15"/>
    </row>
    <row r="572" spans="1:21" ht="30" customHeight="1" x14ac:dyDescent="0.25">
      <c r="A572" s="15"/>
      <c r="B572" s="15"/>
      <c r="C572" s="15"/>
      <c r="D572" s="15"/>
      <c r="E572" s="353"/>
      <c r="F572" s="15"/>
      <c r="G572" s="15"/>
      <c r="H572" s="15"/>
      <c r="I572" s="15"/>
      <c r="J572" s="15"/>
      <c r="K572" s="15"/>
      <c r="L572" s="15"/>
      <c r="M572" s="15"/>
      <c r="N572" s="15"/>
      <c r="O572" s="15"/>
      <c r="P572" s="15"/>
      <c r="Q572" s="15"/>
      <c r="R572" s="15"/>
      <c r="S572" s="15"/>
      <c r="T572" s="15"/>
      <c r="U572" s="15"/>
    </row>
    <row r="573" spans="1:21" ht="30" customHeight="1" x14ac:dyDescent="0.25">
      <c r="A573" s="15"/>
      <c r="B573" s="15"/>
      <c r="C573" s="15"/>
      <c r="D573" s="15"/>
      <c r="E573" s="353"/>
      <c r="F573" s="15"/>
      <c r="G573" s="15"/>
      <c r="H573" s="15"/>
      <c r="I573" s="15"/>
      <c r="J573" s="15"/>
      <c r="K573" s="15"/>
      <c r="L573" s="15"/>
      <c r="M573" s="15"/>
      <c r="N573" s="15"/>
      <c r="O573" s="15"/>
      <c r="P573" s="15"/>
      <c r="Q573" s="15"/>
      <c r="R573" s="15"/>
      <c r="S573" s="15"/>
      <c r="T573" s="15"/>
      <c r="U573" s="15"/>
    </row>
    <row r="574" spans="1:21" ht="30" customHeight="1" x14ac:dyDescent="0.25">
      <c r="A574" s="15"/>
      <c r="B574" s="15"/>
      <c r="C574" s="15"/>
      <c r="D574" s="15"/>
      <c r="E574" s="353"/>
      <c r="F574" s="15"/>
      <c r="G574" s="15"/>
      <c r="H574" s="15"/>
      <c r="I574" s="15"/>
      <c r="J574" s="15"/>
      <c r="K574" s="15"/>
      <c r="L574" s="15"/>
      <c r="M574" s="15"/>
      <c r="N574" s="15"/>
      <c r="O574" s="15"/>
      <c r="P574" s="15"/>
      <c r="Q574" s="15"/>
      <c r="R574" s="15"/>
      <c r="S574" s="15"/>
      <c r="T574" s="15"/>
      <c r="U574" s="15"/>
    </row>
    <row r="575" spans="1:21" ht="30" customHeight="1" x14ac:dyDescent="0.25">
      <c r="A575" s="15"/>
      <c r="B575" s="15"/>
      <c r="C575" s="15"/>
      <c r="D575" s="15"/>
      <c r="E575" s="353"/>
      <c r="F575" s="15"/>
      <c r="G575" s="15"/>
      <c r="H575" s="15"/>
      <c r="I575" s="15"/>
      <c r="J575" s="15"/>
      <c r="K575" s="15"/>
      <c r="L575" s="15"/>
      <c r="M575" s="15"/>
      <c r="N575" s="15"/>
      <c r="O575" s="15"/>
      <c r="P575" s="15"/>
      <c r="Q575" s="15"/>
      <c r="R575" s="15"/>
      <c r="S575" s="15"/>
      <c r="T575" s="15"/>
      <c r="U575" s="15"/>
    </row>
    <row r="576" spans="1:21" ht="30" customHeight="1" x14ac:dyDescent="0.25">
      <c r="A576" s="15"/>
      <c r="B576" s="15"/>
      <c r="C576" s="15"/>
      <c r="D576" s="15"/>
      <c r="E576" s="353"/>
      <c r="F576" s="15"/>
      <c r="G576" s="15"/>
      <c r="H576" s="15"/>
      <c r="I576" s="15"/>
      <c r="J576" s="15"/>
      <c r="K576" s="15"/>
      <c r="L576" s="15"/>
      <c r="M576" s="15"/>
      <c r="N576" s="15"/>
      <c r="O576" s="15"/>
      <c r="P576" s="15"/>
      <c r="Q576" s="15"/>
      <c r="R576" s="15"/>
      <c r="S576" s="15"/>
      <c r="T576" s="15"/>
      <c r="U576" s="15"/>
    </row>
    <row r="577" spans="1:21" ht="30" customHeight="1" x14ac:dyDescent="0.25">
      <c r="A577" s="15"/>
      <c r="B577" s="15"/>
      <c r="C577" s="15"/>
      <c r="D577" s="15"/>
      <c r="E577" s="353"/>
      <c r="F577" s="15"/>
      <c r="G577" s="15"/>
      <c r="H577" s="15"/>
      <c r="I577" s="15"/>
      <c r="J577" s="15"/>
      <c r="K577" s="15"/>
      <c r="L577" s="15"/>
      <c r="M577" s="15"/>
      <c r="N577" s="15"/>
      <c r="O577" s="15"/>
      <c r="P577" s="15"/>
      <c r="Q577" s="15"/>
      <c r="R577" s="15"/>
      <c r="S577" s="15"/>
      <c r="T577" s="15"/>
      <c r="U577" s="15"/>
    </row>
    <row r="578" spans="1:21" ht="30" customHeight="1" x14ac:dyDescent="0.25">
      <c r="A578" s="15"/>
      <c r="B578" s="15"/>
      <c r="C578" s="15"/>
      <c r="D578" s="15"/>
      <c r="E578" s="353"/>
      <c r="F578" s="15"/>
      <c r="G578" s="15"/>
      <c r="H578" s="15"/>
      <c r="I578" s="15"/>
      <c r="J578" s="15"/>
      <c r="K578" s="15"/>
      <c r="L578" s="15"/>
      <c r="M578" s="15"/>
      <c r="N578" s="15"/>
      <c r="O578" s="15"/>
      <c r="P578" s="15"/>
      <c r="Q578" s="15"/>
      <c r="R578" s="15"/>
      <c r="S578" s="15"/>
      <c r="T578" s="15"/>
      <c r="U578" s="15"/>
    </row>
    <row r="579" spans="1:21" ht="30" customHeight="1" x14ac:dyDescent="0.25">
      <c r="A579" s="15"/>
      <c r="B579" s="15"/>
      <c r="C579" s="15"/>
      <c r="D579" s="15"/>
      <c r="E579" s="353"/>
      <c r="F579" s="15"/>
      <c r="G579" s="15"/>
      <c r="H579" s="15"/>
      <c r="I579" s="15"/>
      <c r="J579" s="15"/>
      <c r="K579" s="15"/>
      <c r="L579" s="15"/>
      <c r="M579" s="15"/>
      <c r="N579" s="15"/>
      <c r="O579" s="15"/>
      <c r="P579" s="15"/>
      <c r="Q579" s="15"/>
      <c r="R579" s="15"/>
      <c r="S579" s="15"/>
      <c r="T579" s="15"/>
      <c r="U579" s="15"/>
    </row>
    <row r="580" spans="1:21" ht="30" customHeight="1" x14ac:dyDescent="0.25">
      <c r="A580" s="15"/>
      <c r="B580" s="15"/>
      <c r="C580" s="15"/>
      <c r="D580" s="15"/>
      <c r="E580" s="353"/>
      <c r="F580" s="15"/>
      <c r="G580" s="15"/>
      <c r="H580" s="15"/>
      <c r="I580" s="15"/>
      <c r="J580" s="15"/>
      <c r="K580" s="15"/>
      <c r="L580" s="15"/>
      <c r="M580" s="15"/>
      <c r="N580" s="15"/>
      <c r="O580" s="15"/>
      <c r="P580" s="15"/>
      <c r="Q580" s="15"/>
      <c r="R580" s="15"/>
      <c r="S580" s="15"/>
      <c r="T580" s="15"/>
      <c r="U580" s="15"/>
    </row>
    <row r="581" spans="1:21" ht="30" customHeight="1" x14ac:dyDescent="0.25">
      <c r="A581" s="15"/>
      <c r="B581" s="15"/>
      <c r="C581" s="15"/>
      <c r="D581" s="15"/>
      <c r="E581" s="353"/>
      <c r="F581" s="15"/>
      <c r="G581" s="15"/>
      <c r="H581" s="15"/>
      <c r="I581" s="15"/>
      <c r="J581" s="15"/>
      <c r="K581" s="15"/>
      <c r="L581" s="15"/>
      <c r="M581" s="15"/>
      <c r="N581" s="15"/>
      <c r="O581" s="15"/>
      <c r="P581" s="15"/>
      <c r="Q581" s="15"/>
      <c r="R581" s="15"/>
      <c r="S581" s="15"/>
      <c r="T581" s="15"/>
      <c r="U581" s="15"/>
    </row>
    <row r="582" spans="1:21" ht="30" customHeight="1" x14ac:dyDescent="0.25">
      <c r="A582" s="15"/>
      <c r="B582" s="15"/>
      <c r="C582" s="15"/>
      <c r="D582" s="15"/>
      <c r="E582" s="353"/>
      <c r="F582" s="15"/>
      <c r="G582" s="15"/>
      <c r="H582" s="15"/>
      <c r="I582" s="15"/>
      <c r="J582" s="15"/>
      <c r="K582" s="15"/>
      <c r="L582" s="15"/>
      <c r="M582" s="15"/>
      <c r="N582" s="15"/>
      <c r="O582" s="15"/>
      <c r="P582" s="15"/>
      <c r="Q582" s="15"/>
      <c r="R582" s="15"/>
      <c r="S582" s="15"/>
      <c r="T582" s="15"/>
      <c r="U582" s="15"/>
    </row>
    <row r="583" spans="1:21" ht="30" customHeight="1" x14ac:dyDescent="0.25">
      <c r="A583" s="15"/>
      <c r="B583" s="15"/>
      <c r="C583" s="15"/>
      <c r="D583" s="15"/>
      <c r="E583" s="353"/>
      <c r="F583" s="15"/>
      <c r="G583" s="15"/>
      <c r="H583" s="15"/>
      <c r="I583" s="15"/>
      <c r="J583" s="15"/>
      <c r="K583" s="15"/>
      <c r="L583" s="15"/>
      <c r="M583" s="15"/>
      <c r="N583" s="15"/>
      <c r="O583" s="15"/>
      <c r="P583" s="15"/>
      <c r="Q583" s="15"/>
      <c r="R583" s="15"/>
      <c r="S583" s="15"/>
      <c r="T583" s="15"/>
      <c r="U583" s="15"/>
    </row>
    <row r="584" spans="1:21" ht="30" customHeight="1" x14ac:dyDescent="0.25">
      <c r="A584" s="15"/>
      <c r="B584" s="15"/>
      <c r="C584" s="15"/>
      <c r="D584" s="15"/>
      <c r="E584" s="353"/>
      <c r="F584" s="15"/>
      <c r="G584" s="15"/>
      <c r="H584" s="15"/>
      <c r="I584" s="15"/>
      <c r="J584" s="15"/>
      <c r="K584" s="15"/>
      <c r="L584" s="15"/>
      <c r="M584" s="15"/>
      <c r="N584" s="15"/>
      <c r="O584" s="15"/>
      <c r="P584" s="15"/>
      <c r="Q584" s="15"/>
      <c r="R584" s="15"/>
      <c r="S584" s="15"/>
      <c r="T584" s="15"/>
      <c r="U584" s="15"/>
    </row>
    <row r="585" spans="1:21" ht="30" customHeight="1" x14ac:dyDescent="0.25">
      <c r="A585" s="15"/>
      <c r="B585" s="15"/>
      <c r="C585" s="15"/>
      <c r="D585" s="15"/>
      <c r="E585" s="353"/>
      <c r="F585" s="15"/>
      <c r="G585" s="15"/>
      <c r="H585" s="15"/>
      <c r="I585" s="15"/>
      <c r="J585" s="15"/>
      <c r="K585" s="15"/>
      <c r="L585" s="15"/>
      <c r="M585" s="15"/>
      <c r="N585" s="15"/>
      <c r="O585" s="15"/>
      <c r="P585" s="15"/>
      <c r="Q585" s="15"/>
      <c r="R585" s="15"/>
      <c r="S585" s="15"/>
      <c r="T585" s="15"/>
      <c r="U585" s="15"/>
    </row>
    <row r="586" spans="1:21" ht="30" customHeight="1" x14ac:dyDescent="0.25">
      <c r="A586" s="15"/>
      <c r="B586" s="15"/>
      <c r="C586" s="15"/>
      <c r="D586" s="15"/>
      <c r="E586" s="353"/>
      <c r="F586" s="15"/>
      <c r="G586" s="15"/>
      <c r="H586" s="15"/>
      <c r="I586" s="15"/>
      <c r="J586" s="15"/>
      <c r="K586" s="15"/>
      <c r="L586" s="15"/>
      <c r="M586" s="15"/>
      <c r="N586" s="15"/>
      <c r="O586" s="15"/>
      <c r="P586" s="15"/>
      <c r="Q586" s="15"/>
      <c r="R586" s="15"/>
      <c r="S586" s="15"/>
      <c r="T586" s="15"/>
      <c r="U586" s="15"/>
    </row>
    <row r="587" spans="1:21" ht="30" customHeight="1" x14ac:dyDescent="0.25">
      <c r="A587" s="15"/>
      <c r="B587" s="15"/>
      <c r="C587" s="15"/>
      <c r="D587" s="15"/>
      <c r="E587" s="353"/>
      <c r="F587" s="15"/>
      <c r="G587" s="15"/>
      <c r="H587" s="15"/>
      <c r="I587" s="15"/>
      <c r="J587" s="15"/>
      <c r="K587" s="15"/>
      <c r="L587" s="15"/>
      <c r="M587" s="15"/>
      <c r="N587" s="15"/>
      <c r="O587" s="15"/>
      <c r="P587" s="15"/>
      <c r="Q587" s="15"/>
      <c r="R587" s="15"/>
      <c r="S587" s="15"/>
      <c r="T587" s="15"/>
      <c r="U587" s="15"/>
    </row>
    <row r="588" spans="1:21" ht="30" customHeight="1" x14ac:dyDescent="0.25">
      <c r="A588" s="15"/>
      <c r="B588" s="15"/>
      <c r="C588" s="15"/>
      <c r="D588" s="15"/>
      <c r="E588" s="353"/>
      <c r="F588" s="15"/>
      <c r="G588" s="15"/>
      <c r="H588" s="15"/>
      <c r="I588" s="15"/>
      <c r="J588" s="15"/>
      <c r="K588" s="15"/>
      <c r="L588" s="15"/>
      <c r="M588" s="15"/>
      <c r="N588" s="15"/>
      <c r="O588" s="15"/>
      <c r="P588" s="15"/>
      <c r="Q588" s="15"/>
      <c r="R588" s="15"/>
      <c r="S588" s="15"/>
      <c r="T588" s="15"/>
      <c r="U588" s="15"/>
    </row>
    <row r="589" spans="1:21" ht="30" customHeight="1" x14ac:dyDescent="0.25">
      <c r="A589" s="15"/>
      <c r="B589" s="15"/>
      <c r="C589" s="15"/>
      <c r="D589" s="15"/>
      <c r="E589" s="353"/>
      <c r="F589" s="15"/>
      <c r="G589" s="15"/>
      <c r="H589" s="15"/>
      <c r="I589" s="15"/>
      <c r="J589" s="15"/>
      <c r="K589" s="15"/>
      <c r="L589" s="15"/>
      <c r="M589" s="15"/>
      <c r="N589" s="15"/>
      <c r="O589" s="15"/>
      <c r="P589" s="15"/>
      <c r="Q589" s="15"/>
      <c r="R589" s="15"/>
      <c r="S589" s="15"/>
      <c r="T589" s="15"/>
      <c r="U589" s="15"/>
    </row>
    <row r="590" spans="1:21" ht="30" customHeight="1" x14ac:dyDescent="0.25">
      <c r="A590" s="15"/>
      <c r="B590" s="15"/>
      <c r="C590" s="15"/>
      <c r="D590" s="15"/>
      <c r="E590" s="353"/>
      <c r="F590" s="15"/>
      <c r="G590" s="15"/>
      <c r="H590" s="15"/>
      <c r="I590" s="15"/>
      <c r="J590" s="15"/>
      <c r="K590" s="15"/>
      <c r="L590" s="15"/>
      <c r="M590" s="15"/>
      <c r="N590" s="15"/>
      <c r="O590" s="15"/>
      <c r="P590" s="15"/>
      <c r="Q590" s="15"/>
      <c r="R590" s="15"/>
      <c r="S590" s="15"/>
      <c r="T590" s="15"/>
      <c r="U590" s="15"/>
    </row>
    <row r="591" spans="1:21" ht="30" customHeight="1" x14ac:dyDescent="0.25">
      <c r="A591" s="15"/>
      <c r="B591" s="15"/>
      <c r="C591" s="15"/>
      <c r="D591" s="15"/>
      <c r="E591" s="353"/>
      <c r="F591" s="15"/>
      <c r="G591" s="15"/>
      <c r="H591" s="15"/>
      <c r="I591" s="15"/>
      <c r="J591" s="15"/>
      <c r="K591" s="15"/>
      <c r="L591" s="15"/>
      <c r="M591" s="15"/>
      <c r="N591" s="15"/>
      <c r="O591" s="15"/>
      <c r="P591" s="15"/>
      <c r="Q591" s="15"/>
      <c r="R591" s="15"/>
      <c r="S591" s="15"/>
      <c r="T591" s="15"/>
      <c r="U591" s="15"/>
    </row>
    <row r="592" spans="1:21" ht="30" customHeight="1" x14ac:dyDescent="0.25">
      <c r="A592" s="15"/>
      <c r="B592" s="15"/>
      <c r="C592" s="15"/>
      <c r="D592" s="15"/>
      <c r="E592" s="353"/>
      <c r="F592" s="15"/>
      <c r="G592" s="15"/>
      <c r="H592" s="15"/>
      <c r="I592" s="15"/>
      <c r="J592" s="15"/>
      <c r="K592" s="15"/>
      <c r="L592" s="15"/>
      <c r="M592" s="15"/>
      <c r="N592" s="15"/>
      <c r="O592" s="15"/>
      <c r="P592" s="15"/>
      <c r="Q592" s="15"/>
      <c r="R592" s="15"/>
      <c r="S592" s="15"/>
      <c r="T592" s="15"/>
      <c r="U592" s="15"/>
    </row>
    <row r="593" spans="1:21" ht="30" customHeight="1" x14ac:dyDescent="0.25">
      <c r="A593" s="15"/>
      <c r="B593" s="15"/>
      <c r="C593" s="15"/>
      <c r="D593" s="15"/>
      <c r="E593" s="353"/>
      <c r="F593" s="15"/>
      <c r="G593" s="15"/>
      <c r="H593" s="15"/>
      <c r="I593" s="15"/>
      <c r="J593" s="15"/>
      <c r="K593" s="15"/>
      <c r="L593" s="15"/>
      <c r="M593" s="15"/>
      <c r="N593" s="15"/>
      <c r="O593" s="15"/>
      <c r="P593" s="15"/>
      <c r="Q593" s="15"/>
      <c r="R593" s="15"/>
      <c r="S593" s="15"/>
      <c r="T593" s="15"/>
      <c r="U593" s="15"/>
    </row>
    <row r="594" spans="1:21" ht="30" customHeight="1" x14ac:dyDescent="0.25">
      <c r="A594" s="15"/>
      <c r="B594" s="15"/>
      <c r="C594" s="15"/>
      <c r="D594" s="15"/>
      <c r="E594" s="353"/>
      <c r="F594" s="15"/>
      <c r="G594" s="15"/>
      <c r="H594" s="15"/>
      <c r="I594" s="15"/>
      <c r="J594" s="15"/>
      <c r="K594" s="15"/>
      <c r="L594" s="15"/>
      <c r="M594" s="15"/>
      <c r="N594" s="15"/>
      <c r="O594" s="15"/>
      <c r="P594" s="15"/>
      <c r="Q594" s="15"/>
      <c r="R594" s="15"/>
      <c r="S594" s="15"/>
      <c r="T594" s="15"/>
      <c r="U594" s="15"/>
    </row>
    <row r="595" spans="1:21" ht="30" customHeight="1" x14ac:dyDescent="0.25">
      <c r="A595" s="15"/>
      <c r="B595" s="15"/>
      <c r="C595" s="15"/>
      <c r="D595" s="15"/>
      <c r="E595" s="353"/>
      <c r="F595" s="15"/>
      <c r="G595" s="15"/>
      <c r="H595" s="15"/>
      <c r="I595" s="15"/>
      <c r="J595" s="15"/>
      <c r="K595" s="15"/>
      <c r="L595" s="15"/>
      <c r="M595" s="15"/>
      <c r="N595" s="15"/>
      <c r="O595" s="15"/>
      <c r="P595" s="15"/>
      <c r="Q595" s="15"/>
      <c r="R595" s="15"/>
      <c r="S595" s="15"/>
      <c r="T595" s="15"/>
      <c r="U595" s="15"/>
    </row>
    <row r="596" spans="1:21" ht="30" customHeight="1" x14ac:dyDescent="0.25">
      <c r="A596" s="15"/>
      <c r="B596" s="15"/>
      <c r="C596" s="15"/>
      <c r="D596" s="15"/>
      <c r="E596" s="353"/>
      <c r="F596" s="15"/>
      <c r="G596" s="15"/>
      <c r="H596" s="15"/>
      <c r="I596" s="15"/>
      <c r="J596" s="15"/>
      <c r="K596" s="15"/>
      <c r="L596" s="15"/>
      <c r="M596" s="15"/>
      <c r="N596" s="15"/>
      <c r="O596" s="15"/>
      <c r="P596" s="15"/>
      <c r="Q596" s="15"/>
      <c r="R596" s="15"/>
      <c r="S596" s="15"/>
      <c r="T596" s="15"/>
      <c r="U596" s="15"/>
    </row>
    <row r="597" spans="1:21" ht="30" customHeight="1" x14ac:dyDescent="0.25">
      <c r="A597" s="15"/>
      <c r="B597" s="15"/>
      <c r="C597" s="15"/>
      <c r="D597" s="15"/>
      <c r="E597" s="353"/>
      <c r="F597" s="15"/>
      <c r="G597" s="15"/>
      <c r="H597" s="15"/>
      <c r="I597" s="15"/>
      <c r="J597" s="15"/>
      <c r="K597" s="15"/>
      <c r="L597" s="15"/>
      <c r="M597" s="15"/>
      <c r="N597" s="15"/>
      <c r="O597" s="15"/>
      <c r="P597" s="15"/>
      <c r="Q597" s="15"/>
      <c r="R597" s="15"/>
      <c r="S597" s="15"/>
      <c r="T597" s="15"/>
      <c r="U597" s="15"/>
    </row>
    <row r="598" spans="1:21" ht="30" customHeight="1" x14ac:dyDescent="0.25">
      <c r="A598" s="15"/>
      <c r="B598" s="15"/>
      <c r="C598" s="15"/>
      <c r="D598" s="15"/>
      <c r="E598" s="353"/>
      <c r="F598" s="15"/>
      <c r="G598" s="15"/>
      <c r="H598" s="15"/>
      <c r="I598" s="15"/>
      <c r="J598" s="15"/>
      <c r="K598" s="15"/>
      <c r="L598" s="15"/>
      <c r="M598" s="15"/>
      <c r="N598" s="15"/>
      <c r="O598" s="15"/>
      <c r="P598" s="15"/>
      <c r="Q598" s="15"/>
      <c r="R598" s="15"/>
      <c r="S598" s="15"/>
      <c r="T598" s="15"/>
      <c r="U598" s="15"/>
    </row>
    <row r="599" spans="1:21" ht="30" customHeight="1" x14ac:dyDescent="0.25">
      <c r="A599" s="15"/>
      <c r="B599" s="15"/>
      <c r="C599" s="15"/>
      <c r="D599" s="15"/>
      <c r="E599" s="353"/>
      <c r="F599" s="15"/>
      <c r="G599" s="15"/>
      <c r="H599" s="15"/>
      <c r="I599" s="15"/>
      <c r="J599" s="15"/>
      <c r="K599" s="15"/>
      <c r="L599" s="15"/>
      <c r="M599" s="15"/>
      <c r="N599" s="15"/>
      <c r="O599" s="15"/>
      <c r="P599" s="15"/>
      <c r="Q599" s="15"/>
      <c r="R599" s="15"/>
      <c r="S599" s="15"/>
      <c r="T599" s="15"/>
      <c r="U599" s="15"/>
    </row>
    <row r="600" spans="1:21" ht="30" customHeight="1" x14ac:dyDescent="0.25">
      <c r="A600" s="15"/>
      <c r="B600" s="15"/>
      <c r="C600" s="15"/>
      <c r="D600" s="15"/>
      <c r="E600" s="353"/>
      <c r="F600" s="15"/>
      <c r="G600" s="15"/>
      <c r="H600" s="15"/>
      <c r="I600" s="15"/>
      <c r="J600" s="15"/>
      <c r="K600" s="15"/>
      <c r="L600" s="15"/>
      <c r="M600" s="15"/>
      <c r="N600" s="15"/>
      <c r="O600" s="15"/>
      <c r="P600" s="15"/>
      <c r="Q600" s="15"/>
      <c r="R600" s="15"/>
      <c r="S600" s="15"/>
      <c r="T600" s="15"/>
      <c r="U600" s="15"/>
    </row>
    <row r="601" spans="1:21" ht="30" customHeight="1" x14ac:dyDescent="0.25">
      <c r="A601" s="15"/>
      <c r="B601" s="15"/>
      <c r="C601" s="15"/>
      <c r="D601" s="15"/>
      <c r="E601" s="353"/>
      <c r="F601" s="15"/>
      <c r="G601" s="15"/>
      <c r="H601" s="15"/>
      <c r="I601" s="15"/>
      <c r="J601" s="15"/>
      <c r="K601" s="15"/>
      <c r="L601" s="15"/>
      <c r="M601" s="15"/>
      <c r="N601" s="15"/>
      <c r="O601" s="15"/>
      <c r="P601" s="15"/>
      <c r="Q601" s="15"/>
      <c r="R601" s="15"/>
      <c r="S601" s="15"/>
      <c r="T601" s="15"/>
      <c r="U601" s="15"/>
    </row>
    <row r="602" spans="1:21" ht="30" customHeight="1" x14ac:dyDescent="0.25">
      <c r="A602" s="15"/>
      <c r="B602" s="15"/>
      <c r="C602" s="15"/>
      <c r="D602" s="15"/>
      <c r="E602" s="353"/>
      <c r="F602" s="15"/>
      <c r="G602" s="15"/>
      <c r="H602" s="15"/>
      <c r="I602" s="15"/>
      <c r="J602" s="15"/>
      <c r="K602" s="15"/>
      <c r="L602" s="15"/>
      <c r="M602" s="15"/>
      <c r="N602" s="15"/>
      <c r="O602" s="15"/>
      <c r="P602" s="15"/>
      <c r="Q602" s="15"/>
      <c r="R602" s="15"/>
      <c r="S602" s="15"/>
      <c r="T602" s="15"/>
      <c r="U602" s="15"/>
    </row>
    <row r="603" spans="1:21" ht="30" customHeight="1" x14ac:dyDescent="0.25">
      <c r="A603" s="15"/>
      <c r="B603" s="15"/>
      <c r="C603" s="15"/>
      <c r="D603" s="15"/>
      <c r="E603" s="353"/>
      <c r="F603" s="15"/>
      <c r="G603" s="15"/>
      <c r="H603" s="15"/>
      <c r="I603" s="15"/>
      <c r="J603" s="15"/>
      <c r="K603" s="15"/>
      <c r="L603" s="15"/>
      <c r="M603" s="15"/>
      <c r="N603" s="15"/>
      <c r="O603" s="15"/>
      <c r="P603" s="15"/>
      <c r="Q603" s="15"/>
      <c r="R603" s="15"/>
      <c r="S603" s="15"/>
      <c r="T603" s="15"/>
      <c r="U603" s="15"/>
    </row>
    <row r="604" spans="1:21" ht="30" customHeight="1" x14ac:dyDescent="0.25">
      <c r="A604" s="15"/>
      <c r="B604" s="15"/>
      <c r="C604" s="15"/>
      <c r="D604" s="15"/>
      <c r="E604" s="353"/>
      <c r="F604" s="15"/>
      <c r="G604" s="15"/>
      <c r="H604" s="15"/>
      <c r="I604" s="15"/>
      <c r="J604" s="15"/>
      <c r="K604" s="15"/>
      <c r="L604" s="15"/>
      <c r="M604" s="15"/>
      <c r="N604" s="15"/>
      <c r="O604" s="15"/>
      <c r="P604" s="15"/>
      <c r="Q604" s="15"/>
      <c r="R604" s="15"/>
      <c r="S604" s="15"/>
      <c r="T604" s="15"/>
      <c r="U604" s="15"/>
    </row>
    <row r="605" spans="1:21" ht="30" customHeight="1" x14ac:dyDescent="0.25">
      <c r="A605" s="15"/>
      <c r="B605" s="15"/>
      <c r="C605" s="15"/>
      <c r="D605" s="15"/>
      <c r="E605" s="353"/>
      <c r="F605" s="15"/>
      <c r="G605" s="15"/>
      <c r="H605" s="15"/>
      <c r="I605" s="15"/>
      <c r="J605" s="15"/>
      <c r="K605" s="15"/>
      <c r="L605" s="15"/>
      <c r="M605" s="15"/>
      <c r="N605" s="15"/>
      <c r="O605" s="15"/>
      <c r="P605" s="15"/>
      <c r="Q605" s="15"/>
      <c r="R605" s="15"/>
      <c r="S605" s="15"/>
      <c r="T605" s="15"/>
      <c r="U605" s="15"/>
    </row>
    <row r="606" spans="1:21" ht="30" customHeight="1" x14ac:dyDescent="0.25">
      <c r="A606" s="15"/>
      <c r="B606" s="15"/>
      <c r="C606" s="15"/>
      <c r="D606" s="15"/>
      <c r="E606" s="353"/>
      <c r="F606" s="15"/>
      <c r="G606" s="15"/>
      <c r="H606" s="15"/>
      <c r="I606" s="15"/>
      <c r="J606" s="15"/>
      <c r="K606" s="15"/>
      <c r="L606" s="15"/>
      <c r="M606" s="15"/>
      <c r="N606" s="15"/>
      <c r="O606" s="15"/>
      <c r="P606" s="15"/>
      <c r="Q606" s="15"/>
      <c r="R606" s="15"/>
      <c r="S606" s="15"/>
      <c r="T606" s="15"/>
      <c r="U606" s="15"/>
    </row>
    <row r="607" spans="1:21" ht="30" customHeight="1" x14ac:dyDescent="0.25">
      <c r="A607" s="15"/>
      <c r="B607" s="15"/>
      <c r="C607" s="15"/>
      <c r="D607" s="15"/>
      <c r="E607" s="353"/>
      <c r="F607" s="15"/>
      <c r="G607" s="15"/>
      <c r="H607" s="15"/>
      <c r="I607" s="15"/>
      <c r="J607" s="15"/>
      <c r="K607" s="15"/>
      <c r="L607" s="15"/>
      <c r="M607" s="15"/>
      <c r="N607" s="15"/>
      <c r="O607" s="15"/>
      <c r="P607" s="15"/>
      <c r="Q607" s="15"/>
      <c r="R607" s="15"/>
      <c r="S607" s="15"/>
      <c r="T607" s="15"/>
      <c r="U607" s="15"/>
    </row>
    <row r="608" spans="1:21" ht="30" customHeight="1" x14ac:dyDescent="0.25">
      <c r="A608" s="15"/>
      <c r="B608" s="15"/>
      <c r="C608" s="15"/>
      <c r="D608" s="15"/>
      <c r="E608" s="353"/>
      <c r="F608" s="15"/>
      <c r="G608" s="15"/>
      <c r="H608" s="15"/>
      <c r="I608" s="15"/>
      <c r="J608" s="15"/>
      <c r="K608" s="15"/>
      <c r="L608" s="15"/>
      <c r="M608" s="15"/>
      <c r="N608" s="15"/>
      <c r="O608" s="15"/>
      <c r="P608" s="15"/>
      <c r="Q608" s="15"/>
      <c r="R608" s="15"/>
      <c r="S608" s="15"/>
      <c r="T608" s="15"/>
      <c r="U608" s="15"/>
    </row>
    <row r="609" spans="1:21" ht="30" customHeight="1" x14ac:dyDescent="0.25">
      <c r="A609" s="15"/>
      <c r="B609" s="15"/>
      <c r="C609" s="15"/>
      <c r="D609" s="15"/>
      <c r="E609" s="353"/>
      <c r="F609" s="15"/>
      <c r="G609" s="15"/>
      <c r="H609" s="15"/>
      <c r="I609" s="15"/>
      <c r="J609" s="15"/>
      <c r="K609" s="15"/>
      <c r="L609" s="15"/>
      <c r="M609" s="15"/>
      <c r="N609" s="15"/>
      <c r="O609" s="15"/>
      <c r="P609" s="15"/>
      <c r="Q609" s="15"/>
      <c r="R609" s="15"/>
      <c r="S609" s="15"/>
      <c r="T609" s="15"/>
      <c r="U609" s="15"/>
    </row>
    <row r="610" spans="1:21" ht="30" customHeight="1" x14ac:dyDescent="0.25">
      <c r="A610" s="15"/>
      <c r="B610" s="15"/>
      <c r="C610" s="15"/>
      <c r="D610" s="15"/>
      <c r="E610" s="353"/>
      <c r="F610" s="15"/>
      <c r="G610" s="15"/>
      <c r="H610" s="15"/>
      <c r="I610" s="15"/>
      <c r="J610" s="15"/>
      <c r="K610" s="15"/>
      <c r="L610" s="15"/>
      <c r="M610" s="15"/>
      <c r="N610" s="15"/>
      <c r="O610" s="15"/>
      <c r="P610" s="15"/>
      <c r="Q610" s="15"/>
      <c r="R610" s="15"/>
      <c r="S610" s="15"/>
      <c r="T610" s="15"/>
      <c r="U610" s="15"/>
    </row>
    <row r="611" spans="1:21" ht="30" customHeight="1" x14ac:dyDescent="0.25">
      <c r="A611" s="15"/>
      <c r="B611" s="15"/>
      <c r="C611" s="15"/>
      <c r="D611" s="15"/>
      <c r="E611" s="353"/>
      <c r="F611" s="15"/>
      <c r="G611" s="15"/>
      <c r="H611" s="15"/>
      <c r="I611" s="15"/>
      <c r="J611" s="15"/>
      <c r="K611" s="15"/>
      <c r="L611" s="15"/>
      <c r="M611" s="15"/>
      <c r="N611" s="15"/>
      <c r="O611" s="15"/>
      <c r="P611" s="15"/>
      <c r="Q611" s="15"/>
      <c r="R611" s="15"/>
      <c r="S611" s="15"/>
      <c r="T611" s="15"/>
      <c r="U611" s="15"/>
    </row>
    <row r="612" spans="1:21" ht="30" customHeight="1" x14ac:dyDescent="0.25">
      <c r="A612" s="15"/>
      <c r="B612" s="15"/>
      <c r="C612" s="15"/>
      <c r="D612" s="15"/>
      <c r="E612" s="353"/>
      <c r="F612" s="15"/>
      <c r="G612" s="15"/>
      <c r="H612" s="15"/>
      <c r="I612" s="15"/>
      <c r="J612" s="15"/>
      <c r="K612" s="15"/>
      <c r="L612" s="15"/>
      <c r="M612" s="15"/>
      <c r="N612" s="15"/>
      <c r="O612" s="15"/>
      <c r="P612" s="15"/>
      <c r="Q612" s="15"/>
      <c r="R612" s="15"/>
      <c r="S612" s="15"/>
      <c r="T612" s="15"/>
      <c r="U612" s="15"/>
    </row>
    <row r="613" spans="1:21" ht="30" customHeight="1" x14ac:dyDescent="0.25">
      <c r="A613" s="15"/>
      <c r="B613" s="15"/>
      <c r="C613" s="15"/>
      <c r="D613" s="15"/>
      <c r="E613" s="353"/>
      <c r="F613" s="15"/>
      <c r="G613" s="15"/>
      <c r="H613" s="15"/>
      <c r="I613" s="15"/>
      <c r="J613" s="15"/>
      <c r="K613" s="15"/>
      <c r="L613" s="15"/>
      <c r="M613" s="15"/>
      <c r="N613" s="15"/>
      <c r="O613" s="15"/>
      <c r="P613" s="15"/>
      <c r="Q613" s="15"/>
      <c r="R613" s="15"/>
      <c r="S613" s="15"/>
      <c r="T613" s="15"/>
      <c r="U613" s="15"/>
    </row>
    <row r="614" spans="1:21" ht="30" customHeight="1" x14ac:dyDescent="0.25">
      <c r="A614" s="15"/>
      <c r="B614" s="15"/>
      <c r="C614" s="15"/>
      <c r="D614" s="15"/>
      <c r="E614" s="353"/>
      <c r="F614" s="15"/>
      <c r="G614" s="15"/>
      <c r="H614" s="15"/>
      <c r="I614" s="15"/>
      <c r="J614" s="15"/>
      <c r="K614" s="15"/>
      <c r="L614" s="15"/>
      <c r="M614" s="15"/>
      <c r="N614" s="15"/>
      <c r="O614" s="15"/>
      <c r="P614" s="15"/>
      <c r="Q614" s="15"/>
      <c r="R614" s="15"/>
      <c r="S614" s="15"/>
      <c r="T614" s="15"/>
      <c r="U614" s="15"/>
    </row>
    <row r="615" spans="1:21" ht="30" customHeight="1" x14ac:dyDescent="0.25">
      <c r="A615" s="15"/>
      <c r="B615" s="15"/>
      <c r="C615" s="15"/>
      <c r="D615" s="15"/>
      <c r="E615" s="353"/>
      <c r="F615" s="15"/>
      <c r="G615" s="15"/>
      <c r="H615" s="15"/>
      <c r="I615" s="15"/>
      <c r="J615" s="15"/>
      <c r="K615" s="15"/>
      <c r="L615" s="15"/>
      <c r="M615" s="15"/>
      <c r="N615" s="15"/>
      <c r="O615" s="15"/>
      <c r="P615" s="15"/>
      <c r="Q615" s="15"/>
      <c r="R615" s="15"/>
      <c r="S615" s="15"/>
      <c r="T615" s="15"/>
      <c r="U615" s="15"/>
    </row>
    <row r="616" spans="1:21" ht="30" customHeight="1" x14ac:dyDescent="0.25">
      <c r="A616" s="15"/>
      <c r="B616" s="15"/>
      <c r="C616" s="15"/>
      <c r="D616" s="15"/>
      <c r="E616" s="353"/>
      <c r="F616" s="15"/>
      <c r="G616" s="15"/>
      <c r="H616" s="15"/>
      <c r="I616" s="15"/>
      <c r="J616" s="15"/>
      <c r="K616" s="15"/>
      <c r="L616" s="15"/>
      <c r="M616" s="15"/>
      <c r="N616" s="15"/>
      <c r="O616" s="15"/>
      <c r="P616" s="15"/>
      <c r="Q616" s="15"/>
      <c r="R616" s="15"/>
      <c r="S616" s="15"/>
      <c r="T616" s="15"/>
      <c r="U616" s="15"/>
    </row>
    <row r="617" spans="1:21" ht="30" customHeight="1" x14ac:dyDescent="0.25">
      <c r="A617" s="15"/>
      <c r="B617" s="15"/>
      <c r="C617" s="15"/>
      <c r="D617" s="15"/>
      <c r="E617" s="353"/>
      <c r="F617" s="15"/>
      <c r="G617" s="15"/>
      <c r="H617" s="15"/>
      <c r="I617" s="15"/>
      <c r="J617" s="15"/>
      <c r="K617" s="15"/>
      <c r="L617" s="15"/>
      <c r="M617" s="15"/>
      <c r="N617" s="15"/>
      <c r="O617" s="15"/>
      <c r="P617" s="15"/>
      <c r="Q617" s="15"/>
      <c r="R617" s="15"/>
      <c r="S617" s="15"/>
      <c r="T617" s="15"/>
      <c r="U617" s="15"/>
    </row>
    <row r="618" spans="1:21" ht="30" customHeight="1" x14ac:dyDescent="0.25">
      <c r="A618" s="15"/>
      <c r="B618" s="15"/>
      <c r="C618" s="15"/>
      <c r="D618" s="15"/>
      <c r="E618" s="353"/>
      <c r="F618" s="15"/>
      <c r="G618" s="15"/>
      <c r="H618" s="15"/>
      <c r="I618" s="15"/>
      <c r="J618" s="15"/>
      <c r="K618" s="15"/>
      <c r="L618" s="15"/>
      <c r="M618" s="15"/>
      <c r="N618" s="15"/>
      <c r="O618" s="15"/>
      <c r="P618" s="15"/>
      <c r="Q618" s="15"/>
      <c r="R618" s="15"/>
      <c r="S618" s="15"/>
      <c r="T618" s="15"/>
      <c r="U618" s="15"/>
    </row>
    <row r="619" spans="1:21" ht="30" customHeight="1" x14ac:dyDescent="0.25">
      <c r="A619" s="15"/>
      <c r="B619" s="15"/>
      <c r="C619" s="15"/>
      <c r="D619" s="15"/>
      <c r="E619" s="353"/>
      <c r="F619" s="15"/>
      <c r="G619" s="15"/>
      <c r="H619" s="15"/>
      <c r="I619" s="15"/>
      <c r="J619" s="15"/>
      <c r="K619" s="15"/>
      <c r="L619" s="15"/>
      <c r="M619" s="15"/>
      <c r="N619" s="15"/>
      <c r="O619" s="15"/>
      <c r="P619" s="15"/>
      <c r="Q619" s="15"/>
      <c r="R619" s="15"/>
      <c r="S619" s="15"/>
      <c r="T619" s="15"/>
      <c r="U619" s="15"/>
    </row>
    <row r="620" spans="1:21" ht="30" customHeight="1" x14ac:dyDescent="0.25">
      <c r="A620" s="15"/>
      <c r="B620" s="15"/>
      <c r="C620" s="15"/>
      <c r="D620" s="15"/>
      <c r="E620" s="353"/>
      <c r="F620" s="15"/>
      <c r="G620" s="15"/>
      <c r="H620" s="15"/>
      <c r="I620" s="15"/>
      <c r="J620" s="15"/>
      <c r="K620" s="15"/>
      <c r="L620" s="15"/>
      <c r="M620" s="15"/>
      <c r="N620" s="15"/>
      <c r="O620" s="15"/>
      <c r="P620" s="15"/>
      <c r="Q620" s="15"/>
      <c r="R620" s="15"/>
      <c r="S620" s="15"/>
      <c r="T620" s="15"/>
      <c r="U620" s="15"/>
    </row>
    <row r="621" spans="1:21" ht="30" customHeight="1" x14ac:dyDescent="0.25">
      <c r="A621" s="15"/>
      <c r="B621" s="15"/>
      <c r="C621" s="15"/>
      <c r="D621" s="15"/>
      <c r="E621" s="353"/>
      <c r="F621" s="15"/>
      <c r="G621" s="15"/>
      <c r="H621" s="15"/>
      <c r="I621" s="15"/>
      <c r="J621" s="15"/>
      <c r="K621" s="15"/>
      <c r="L621" s="15"/>
      <c r="M621" s="15"/>
      <c r="N621" s="15"/>
      <c r="O621" s="15"/>
      <c r="P621" s="15"/>
      <c r="Q621" s="15"/>
      <c r="R621" s="15"/>
      <c r="S621" s="15"/>
      <c r="T621" s="15"/>
      <c r="U621" s="15"/>
    </row>
    <row r="622" spans="1:21" ht="30" customHeight="1" x14ac:dyDescent="0.25">
      <c r="A622" s="15"/>
      <c r="B622" s="15"/>
      <c r="C622" s="15"/>
      <c r="D622" s="15"/>
      <c r="E622" s="353"/>
      <c r="F622" s="15"/>
      <c r="G622" s="15"/>
      <c r="H622" s="15"/>
      <c r="I622" s="15"/>
      <c r="J622" s="15"/>
      <c r="K622" s="15"/>
      <c r="L622" s="15"/>
      <c r="M622" s="15"/>
      <c r="N622" s="15"/>
      <c r="O622" s="15"/>
      <c r="P622" s="15"/>
      <c r="Q622" s="15"/>
      <c r="R622" s="15"/>
      <c r="S622" s="15"/>
      <c r="T622" s="15"/>
      <c r="U622" s="15"/>
    </row>
    <row r="623" spans="1:21" ht="30" customHeight="1" x14ac:dyDescent="0.25">
      <c r="A623" s="15"/>
      <c r="B623" s="15"/>
      <c r="C623" s="15"/>
      <c r="D623" s="15"/>
      <c r="E623" s="353"/>
      <c r="F623" s="15"/>
      <c r="G623" s="15"/>
      <c r="H623" s="15"/>
      <c r="I623" s="15"/>
      <c r="J623" s="15"/>
      <c r="K623" s="15"/>
      <c r="L623" s="15"/>
      <c r="M623" s="15"/>
      <c r="N623" s="15"/>
      <c r="O623" s="15"/>
      <c r="P623" s="15"/>
      <c r="Q623" s="15"/>
      <c r="R623" s="15"/>
      <c r="S623" s="15"/>
      <c r="T623" s="15"/>
      <c r="U623" s="15"/>
    </row>
    <row r="624" spans="1:21" ht="30" customHeight="1" x14ac:dyDescent="0.25">
      <c r="A624" s="15"/>
      <c r="B624" s="15"/>
      <c r="C624" s="15"/>
      <c r="D624" s="15"/>
      <c r="E624" s="353"/>
      <c r="F624" s="15"/>
      <c r="G624" s="15"/>
      <c r="H624" s="15"/>
      <c r="I624" s="15"/>
      <c r="J624" s="15"/>
      <c r="K624" s="15"/>
      <c r="L624" s="15"/>
      <c r="M624" s="15"/>
      <c r="N624" s="15"/>
      <c r="O624" s="15"/>
      <c r="P624" s="15"/>
      <c r="Q624" s="15"/>
      <c r="R624" s="15"/>
      <c r="S624" s="15"/>
      <c r="T624" s="15"/>
      <c r="U624" s="15"/>
    </row>
    <row r="625" spans="1:21" ht="30" customHeight="1" x14ac:dyDescent="0.25">
      <c r="A625" s="15"/>
      <c r="B625" s="15"/>
      <c r="C625" s="15"/>
      <c r="D625" s="15"/>
      <c r="E625" s="353"/>
      <c r="F625" s="15"/>
      <c r="G625" s="15"/>
      <c r="H625" s="15"/>
      <c r="I625" s="15"/>
      <c r="J625" s="15"/>
      <c r="K625" s="15"/>
      <c r="L625" s="15"/>
      <c r="M625" s="15"/>
      <c r="N625" s="15"/>
      <c r="O625" s="15"/>
      <c r="P625" s="15"/>
      <c r="Q625" s="15"/>
      <c r="R625" s="15"/>
      <c r="S625" s="15"/>
      <c r="T625" s="15"/>
      <c r="U625" s="15"/>
    </row>
    <row r="626" spans="1:21" ht="30" customHeight="1" x14ac:dyDescent="0.25">
      <c r="A626" s="15"/>
      <c r="B626" s="15"/>
      <c r="C626" s="15"/>
      <c r="D626" s="15"/>
      <c r="E626" s="353"/>
      <c r="F626" s="15"/>
      <c r="G626" s="15"/>
      <c r="H626" s="15"/>
      <c r="I626" s="15"/>
      <c r="J626" s="15"/>
      <c r="K626" s="15"/>
      <c r="L626" s="15"/>
      <c r="M626" s="15"/>
      <c r="N626" s="15"/>
      <c r="O626" s="15"/>
      <c r="P626" s="15"/>
      <c r="Q626" s="15"/>
      <c r="R626" s="15"/>
      <c r="S626" s="15"/>
      <c r="T626" s="15"/>
      <c r="U626" s="15"/>
    </row>
    <row r="627" spans="1:21" ht="30" customHeight="1" x14ac:dyDescent="0.25">
      <c r="A627" s="15"/>
      <c r="B627" s="15"/>
      <c r="C627" s="15"/>
      <c r="D627" s="15"/>
      <c r="E627" s="353"/>
      <c r="F627" s="15"/>
      <c r="G627" s="15"/>
      <c r="H627" s="15"/>
      <c r="I627" s="15"/>
      <c r="J627" s="15"/>
      <c r="K627" s="15"/>
      <c r="L627" s="15"/>
      <c r="M627" s="15"/>
      <c r="N627" s="15"/>
      <c r="O627" s="15"/>
      <c r="P627" s="15"/>
      <c r="Q627" s="15"/>
      <c r="R627" s="15"/>
      <c r="S627" s="15"/>
      <c r="T627" s="15"/>
      <c r="U627" s="15"/>
    </row>
    <row r="628" spans="1:21" ht="30" customHeight="1" x14ac:dyDescent="0.25">
      <c r="A628" s="15"/>
      <c r="B628" s="15"/>
      <c r="C628" s="15"/>
      <c r="D628" s="15"/>
      <c r="E628" s="353"/>
      <c r="F628" s="15"/>
      <c r="G628" s="15"/>
      <c r="H628" s="15"/>
      <c r="I628" s="15"/>
      <c r="J628" s="15"/>
      <c r="K628" s="15"/>
      <c r="L628" s="15"/>
      <c r="M628" s="15"/>
      <c r="N628" s="15"/>
      <c r="O628" s="15"/>
      <c r="P628" s="15"/>
      <c r="Q628" s="15"/>
      <c r="R628" s="15"/>
      <c r="S628" s="15"/>
      <c r="T628" s="15"/>
      <c r="U628" s="15"/>
    </row>
    <row r="629" spans="1:21" ht="30" customHeight="1" x14ac:dyDescent="0.25">
      <c r="A629" s="15"/>
      <c r="B629" s="15"/>
      <c r="C629" s="15"/>
      <c r="D629" s="15"/>
      <c r="E629" s="353"/>
      <c r="F629" s="15"/>
      <c r="G629" s="15"/>
      <c r="H629" s="15"/>
      <c r="I629" s="15"/>
      <c r="J629" s="15"/>
      <c r="K629" s="15"/>
      <c r="L629" s="15"/>
      <c r="M629" s="15"/>
      <c r="N629" s="15"/>
      <c r="O629" s="15"/>
      <c r="P629" s="15"/>
      <c r="Q629" s="15"/>
      <c r="R629" s="15"/>
      <c r="S629" s="15"/>
      <c r="T629" s="15"/>
      <c r="U629" s="15"/>
    </row>
    <row r="630" spans="1:21" ht="30" customHeight="1" x14ac:dyDescent="0.25">
      <c r="A630" s="15"/>
      <c r="B630" s="15"/>
      <c r="C630" s="15"/>
      <c r="D630" s="15"/>
      <c r="E630" s="353"/>
      <c r="F630" s="15"/>
      <c r="G630" s="15"/>
      <c r="H630" s="15"/>
      <c r="I630" s="15"/>
      <c r="J630" s="15"/>
      <c r="K630" s="15"/>
      <c r="L630" s="15"/>
      <c r="M630" s="15"/>
      <c r="N630" s="15"/>
      <c r="O630" s="15"/>
      <c r="P630" s="15"/>
      <c r="Q630" s="15"/>
      <c r="R630" s="15"/>
      <c r="S630" s="15"/>
      <c r="T630" s="15"/>
      <c r="U630" s="15"/>
    </row>
    <row r="631" spans="1:21" ht="30" customHeight="1" x14ac:dyDescent="0.25">
      <c r="A631" s="15"/>
      <c r="B631" s="15"/>
      <c r="C631" s="15"/>
      <c r="D631" s="15"/>
      <c r="E631" s="353"/>
      <c r="F631" s="15"/>
      <c r="G631" s="15"/>
      <c r="H631" s="15"/>
      <c r="I631" s="15"/>
      <c r="J631" s="15"/>
      <c r="K631" s="15"/>
      <c r="L631" s="15"/>
      <c r="M631" s="15"/>
      <c r="N631" s="15"/>
      <c r="O631" s="15"/>
      <c r="P631" s="15"/>
      <c r="Q631" s="15"/>
      <c r="R631" s="15"/>
      <c r="S631" s="15"/>
      <c r="T631" s="15"/>
      <c r="U631" s="15"/>
    </row>
    <row r="632" spans="1:21" ht="30" customHeight="1" x14ac:dyDescent="0.25">
      <c r="A632" s="15"/>
      <c r="B632" s="15"/>
      <c r="C632" s="15"/>
      <c r="D632" s="15"/>
      <c r="E632" s="353"/>
      <c r="F632" s="15"/>
      <c r="G632" s="15"/>
      <c r="H632" s="15"/>
      <c r="I632" s="15"/>
      <c r="J632" s="15"/>
      <c r="K632" s="15"/>
      <c r="L632" s="15"/>
      <c r="M632" s="15"/>
      <c r="N632" s="15"/>
      <c r="O632" s="15"/>
      <c r="P632" s="15"/>
      <c r="Q632" s="15"/>
      <c r="R632" s="15"/>
      <c r="S632" s="15"/>
      <c r="T632" s="15"/>
      <c r="U632" s="15"/>
    </row>
    <row r="633" spans="1:21" ht="30" customHeight="1" x14ac:dyDescent="0.25">
      <c r="A633" s="15"/>
      <c r="B633" s="15"/>
      <c r="C633" s="15"/>
      <c r="D633" s="15"/>
      <c r="E633" s="353"/>
      <c r="F633" s="15"/>
      <c r="G633" s="15"/>
      <c r="H633" s="15"/>
      <c r="I633" s="15"/>
      <c r="J633" s="15"/>
      <c r="K633" s="15"/>
      <c r="L633" s="15"/>
      <c r="M633" s="15"/>
      <c r="N633" s="15"/>
      <c r="O633" s="15"/>
      <c r="P633" s="15"/>
      <c r="Q633" s="15"/>
      <c r="R633" s="15"/>
      <c r="S633" s="15"/>
      <c r="T633" s="15"/>
      <c r="U633" s="15"/>
    </row>
    <row r="634" spans="1:21" ht="30" customHeight="1" x14ac:dyDescent="0.25">
      <c r="A634" s="15"/>
      <c r="B634" s="15"/>
      <c r="C634" s="15"/>
      <c r="D634" s="15"/>
      <c r="E634" s="353"/>
      <c r="F634" s="15"/>
      <c r="G634" s="15"/>
      <c r="H634" s="15"/>
      <c r="I634" s="15"/>
      <c r="J634" s="15"/>
      <c r="K634" s="15"/>
      <c r="L634" s="15"/>
      <c r="M634" s="15"/>
      <c r="N634" s="15"/>
      <c r="O634" s="15"/>
      <c r="P634" s="15"/>
      <c r="Q634" s="15"/>
      <c r="R634" s="15"/>
      <c r="S634" s="15"/>
      <c r="T634" s="15"/>
      <c r="U634" s="15"/>
    </row>
    <row r="635" spans="1:21" ht="30" customHeight="1" x14ac:dyDescent="0.25">
      <c r="A635" s="15"/>
      <c r="B635" s="15"/>
      <c r="C635" s="15"/>
      <c r="D635" s="15"/>
      <c r="E635" s="353"/>
      <c r="F635" s="15"/>
      <c r="G635" s="15"/>
      <c r="H635" s="15"/>
      <c r="I635" s="15"/>
      <c r="J635" s="15"/>
      <c r="K635" s="15"/>
      <c r="L635" s="15"/>
      <c r="M635" s="15"/>
      <c r="N635" s="15"/>
      <c r="O635" s="15"/>
      <c r="P635" s="15"/>
      <c r="Q635" s="15"/>
      <c r="R635" s="15"/>
      <c r="S635" s="15"/>
      <c r="T635" s="15"/>
      <c r="U635" s="15"/>
    </row>
    <row r="636" spans="1:21" ht="30" customHeight="1" x14ac:dyDescent="0.25">
      <c r="A636" s="15"/>
      <c r="B636" s="15"/>
      <c r="C636" s="15"/>
      <c r="D636" s="15"/>
      <c r="E636" s="353"/>
      <c r="F636" s="15"/>
      <c r="G636" s="15"/>
      <c r="H636" s="15"/>
      <c r="I636" s="15"/>
      <c r="J636" s="15"/>
      <c r="K636" s="15"/>
      <c r="L636" s="15"/>
      <c r="M636" s="15"/>
      <c r="N636" s="15"/>
      <c r="O636" s="15"/>
      <c r="P636" s="15"/>
      <c r="Q636" s="15"/>
      <c r="R636" s="15"/>
      <c r="S636" s="15"/>
      <c r="T636" s="15"/>
      <c r="U636" s="15"/>
    </row>
    <row r="637" spans="1:21" ht="30" customHeight="1" x14ac:dyDescent="0.25">
      <c r="A637" s="15"/>
      <c r="B637" s="15"/>
      <c r="C637" s="15"/>
      <c r="D637" s="15"/>
      <c r="E637" s="353"/>
      <c r="F637" s="15"/>
      <c r="G637" s="15"/>
      <c r="H637" s="15"/>
      <c r="I637" s="15"/>
      <c r="J637" s="15"/>
      <c r="K637" s="15"/>
      <c r="L637" s="15"/>
      <c r="M637" s="15"/>
      <c r="N637" s="15"/>
      <c r="O637" s="15"/>
      <c r="P637" s="15"/>
      <c r="Q637" s="15"/>
      <c r="R637" s="15"/>
      <c r="S637" s="15"/>
      <c r="T637" s="15"/>
      <c r="U637" s="15"/>
    </row>
    <row r="638" spans="1:21" ht="30" customHeight="1" x14ac:dyDescent="0.25">
      <c r="A638" s="15"/>
      <c r="B638" s="15"/>
      <c r="C638" s="15"/>
      <c r="D638" s="15"/>
      <c r="E638" s="353"/>
      <c r="F638" s="15"/>
      <c r="G638" s="15"/>
      <c r="H638" s="15"/>
      <c r="I638" s="15"/>
      <c r="J638" s="15"/>
      <c r="K638" s="15"/>
      <c r="L638" s="15"/>
      <c r="M638" s="15"/>
      <c r="N638" s="15"/>
      <c r="O638" s="15"/>
      <c r="P638" s="15"/>
      <c r="Q638" s="15"/>
      <c r="R638" s="15"/>
      <c r="S638" s="15"/>
      <c r="T638" s="15"/>
      <c r="U638" s="15"/>
    </row>
    <row r="639" spans="1:21" ht="30" customHeight="1" x14ac:dyDescent="0.25">
      <c r="A639" s="15"/>
      <c r="B639" s="15"/>
      <c r="C639" s="15"/>
      <c r="D639" s="15"/>
      <c r="E639" s="353"/>
      <c r="F639" s="15"/>
      <c r="G639" s="15"/>
      <c r="H639" s="15"/>
      <c r="I639" s="15"/>
      <c r="J639" s="15"/>
      <c r="K639" s="15"/>
      <c r="L639" s="15"/>
      <c r="M639" s="15"/>
      <c r="N639" s="15"/>
      <c r="O639" s="15"/>
      <c r="P639" s="15"/>
      <c r="Q639" s="15"/>
      <c r="R639" s="15"/>
      <c r="S639" s="15"/>
      <c r="T639" s="15"/>
      <c r="U639" s="15"/>
    </row>
    <row r="640" spans="1:21" ht="30" customHeight="1" x14ac:dyDescent="0.25">
      <c r="A640" s="15"/>
      <c r="B640" s="15"/>
      <c r="C640" s="15"/>
      <c r="D640" s="15"/>
      <c r="E640" s="353"/>
      <c r="F640" s="15"/>
      <c r="G640" s="15"/>
      <c r="H640" s="15"/>
      <c r="I640" s="15"/>
      <c r="J640" s="15"/>
      <c r="K640" s="15"/>
      <c r="L640" s="15"/>
      <c r="M640" s="15"/>
      <c r="N640" s="15"/>
      <c r="O640" s="15"/>
      <c r="P640" s="15"/>
      <c r="Q640" s="15"/>
      <c r="R640" s="15"/>
      <c r="S640" s="15"/>
      <c r="T640" s="15"/>
      <c r="U640" s="15"/>
    </row>
    <row r="641" spans="1:21" ht="30" customHeight="1" x14ac:dyDescent="0.25">
      <c r="A641" s="15"/>
      <c r="B641" s="15"/>
      <c r="C641" s="15"/>
      <c r="D641" s="15"/>
      <c r="E641" s="353"/>
      <c r="F641" s="15"/>
      <c r="G641" s="15"/>
      <c r="H641" s="15"/>
      <c r="I641" s="15"/>
      <c r="J641" s="15"/>
      <c r="K641" s="15"/>
      <c r="L641" s="15"/>
      <c r="M641" s="15"/>
      <c r="N641" s="15"/>
      <c r="O641" s="15"/>
      <c r="P641" s="15"/>
      <c r="Q641" s="15"/>
      <c r="R641" s="15"/>
      <c r="S641" s="15"/>
      <c r="T641" s="15"/>
      <c r="U641" s="15"/>
    </row>
    <row r="642" spans="1:21" ht="30" customHeight="1" x14ac:dyDescent="0.25">
      <c r="A642" s="15"/>
      <c r="B642" s="15"/>
      <c r="C642" s="15"/>
      <c r="D642" s="15"/>
      <c r="E642" s="353"/>
      <c r="F642" s="15"/>
      <c r="G642" s="15"/>
      <c r="H642" s="15"/>
      <c r="I642" s="15"/>
      <c r="J642" s="15"/>
      <c r="K642" s="15"/>
      <c r="L642" s="15"/>
      <c r="M642" s="15"/>
      <c r="N642" s="15"/>
      <c r="O642" s="15"/>
      <c r="P642" s="15"/>
      <c r="Q642" s="15"/>
      <c r="R642" s="15"/>
      <c r="S642" s="15"/>
      <c r="T642" s="15"/>
      <c r="U642" s="15"/>
    </row>
    <row r="643" spans="1:21" ht="30" customHeight="1" x14ac:dyDescent="0.25">
      <c r="A643" s="15"/>
      <c r="B643" s="15"/>
      <c r="C643" s="15"/>
      <c r="D643" s="15"/>
      <c r="E643" s="353"/>
      <c r="F643" s="15"/>
      <c r="G643" s="15"/>
      <c r="H643" s="15"/>
      <c r="I643" s="15"/>
      <c r="J643" s="15"/>
      <c r="K643" s="15"/>
      <c r="L643" s="15"/>
      <c r="M643" s="15"/>
      <c r="N643" s="15"/>
      <c r="O643" s="15"/>
      <c r="P643" s="15"/>
      <c r="Q643" s="15"/>
      <c r="R643" s="15"/>
      <c r="S643" s="15"/>
      <c r="T643" s="15"/>
      <c r="U643" s="15"/>
    </row>
    <row r="644" spans="1:21" ht="30" customHeight="1" x14ac:dyDescent="0.25">
      <c r="A644" s="15"/>
      <c r="B644" s="15"/>
      <c r="C644" s="15"/>
      <c r="D644" s="15"/>
      <c r="E644" s="353"/>
      <c r="F644" s="15"/>
      <c r="G644" s="15"/>
      <c r="H644" s="15"/>
      <c r="I644" s="15"/>
      <c r="J644" s="15"/>
      <c r="K644" s="15"/>
      <c r="L644" s="15"/>
      <c r="M644" s="15"/>
      <c r="N644" s="15"/>
      <c r="O644" s="15"/>
      <c r="P644" s="15"/>
      <c r="Q644" s="15"/>
      <c r="R644" s="15"/>
      <c r="S644" s="15"/>
      <c r="T644" s="15"/>
      <c r="U644" s="15"/>
    </row>
    <row r="645" spans="1:21" ht="30" customHeight="1" x14ac:dyDescent="0.25">
      <c r="A645" s="15"/>
      <c r="B645" s="15"/>
      <c r="C645" s="15"/>
      <c r="D645" s="15"/>
      <c r="E645" s="353"/>
      <c r="F645" s="15"/>
      <c r="G645" s="15"/>
      <c r="H645" s="15"/>
      <c r="I645" s="15"/>
      <c r="J645" s="15"/>
      <c r="K645" s="15"/>
      <c r="L645" s="15"/>
      <c r="M645" s="15"/>
      <c r="N645" s="15"/>
      <c r="O645" s="15"/>
      <c r="P645" s="15"/>
      <c r="Q645" s="15"/>
      <c r="R645" s="15"/>
      <c r="S645" s="15"/>
      <c r="T645" s="15"/>
      <c r="U645" s="15"/>
    </row>
    <row r="646" spans="1:21" ht="30" customHeight="1" x14ac:dyDescent="0.25">
      <c r="A646" s="15"/>
      <c r="B646" s="15"/>
      <c r="C646" s="15"/>
      <c r="D646" s="15"/>
      <c r="E646" s="353"/>
      <c r="F646" s="15"/>
      <c r="G646" s="15"/>
      <c r="H646" s="15"/>
      <c r="I646" s="15"/>
      <c r="J646" s="15"/>
      <c r="K646" s="15"/>
      <c r="L646" s="15"/>
      <c r="M646" s="15"/>
      <c r="N646" s="15"/>
      <c r="O646" s="15"/>
      <c r="P646" s="15"/>
      <c r="Q646" s="15"/>
      <c r="R646" s="15"/>
      <c r="S646" s="15"/>
      <c r="T646" s="15"/>
      <c r="U646" s="15"/>
    </row>
    <row r="647" spans="1:21" ht="30" customHeight="1" x14ac:dyDescent="0.25">
      <c r="A647" s="15"/>
      <c r="B647" s="15"/>
      <c r="C647" s="15"/>
      <c r="D647" s="15"/>
      <c r="E647" s="353"/>
      <c r="F647" s="15"/>
      <c r="G647" s="15"/>
      <c r="H647" s="15"/>
      <c r="I647" s="15"/>
      <c r="J647" s="15"/>
      <c r="K647" s="15"/>
      <c r="L647" s="15"/>
      <c r="M647" s="15"/>
      <c r="N647" s="15"/>
      <c r="O647" s="15"/>
      <c r="P647" s="15"/>
      <c r="Q647" s="15"/>
      <c r="R647" s="15"/>
      <c r="S647" s="15"/>
      <c r="T647" s="15"/>
      <c r="U647" s="15"/>
    </row>
    <row r="648" spans="1:21" ht="30" customHeight="1" x14ac:dyDescent="0.25">
      <c r="A648" s="15"/>
      <c r="B648" s="15"/>
      <c r="C648" s="15"/>
      <c r="D648" s="15"/>
      <c r="E648" s="353"/>
      <c r="F648" s="15"/>
      <c r="G648" s="15"/>
      <c r="H648" s="15"/>
      <c r="I648" s="15"/>
      <c r="J648" s="15"/>
      <c r="K648" s="15"/>
      <c r="L648" s="15"/>
      <c r="M648" s="15"/>
      <c r="N648" s="15"/>
      <c r="O648" s="15"/>
      <c r="P648" s="15"/>
      <c r="Q648" s="15"/>
      <c r="R648" s="15"/>
      <c r="S648" s="15"/>
      <c r="T648" s="15"/>
      <c r="U648" s="15"/>
    </row>
    <row r="649" spans="1:21" ht="30" customHeight="1" x14ac:dyDescent="0.25">
      <c r="A649" s="15"/>
      <c r="B649" s="15"/>
      <c r="C649" s="15"/>
      <c r="D649" s="15"/>
      <c r="E649" s="353"/>
      <c r="F649" s="15"/>
      <c r="G649" s="15"/>
      <c r="H649" s="15"/>
      <c r="I649" s="15"/>
      <c r="J649" s="15"/>
      <c r="K649" s="15"/>
      <c r="L649" s="15"/>
      <c r="M649" s="15"/>
      <c r="N649" s="15"/>
      <c r="O649" s="15"/>
      <c r="P649" s="15"/>
      <c r="Q649" s="15"/>
      <c r="R649" s="15"/>
      <c r="S649" s="15"/>
      <c r="T649" s="15"/>
      <c r="U649" s="15"/>
    </row>
    <row r="650" spans="1:21" ht="30" customHeight="1" x14ac:dyDescent="0.25">
      <c r="A650" s="15"/>
      <c r="B650" s="15"/>
      <c r="C650" s="15"/>
      <c r="D650" s="15"/>
      <c r="E650" s="353"/>
      <c r="F650" s="15"/>
      <c r="G650" s="15"/>
      <c r="H650" s="15"/>
      <c r="I650" s="15"/>
      <c r="J650" s="15"/>
      <c r="K650" s="15"/>
      <c r="L650" s="15"/>
      <c r="M650" s="15"/>
      <c r="N650" s="15"/>
      <c r="O650" s="15"/>
      <c r="P650" s="15"/>
      <c r="Q650" s="15"/>
      <c r="R650" s="15"/>
      <c r="S650" s="15"/>
      <c r="T650" s="15"/>
      <c r="U650" s="15"/>
    </row>
    <row r="651" spans="1:21" ht="30" customHeight="1" x14ac:dyDescent="0.25">
      <c r="A651" s="15"/>
      <c r="B651" s="15"/>
      <c r="C651" s="15"/>
      <c r="D651" s="15"/>
      <c r="E651" s="353"/>
      <c r="F651" s="15"/>
      <c r="G651" s="15"/>
      <c r="H651" s="15"/>
      <c r="I651" s="15"/>
      <c r="J651" s="15"/>
      <c r="K651" s="15"/>
      <c r="L651" s="15"/>
      <c r="M651" s="15"/>
      <c r="N651" s="15"/>
      <c r="O651" s="15"/>
      <c r="P651" s="15"/>
      <c r="Q651" s="15"/>
      <c r="R651" s="15"/>
      <c r="S651" s="15"/>
      <c r="T651" s="15"/>
      <c r="U651" s="15"/>
    </row>
    <row r="652" spans="1:21" ht="30" customHeight="1" x14ac:dyDescent="0.25">
      <c r="A652" s="15"/>
      <c r="B652" s="15"/>
      <c r="C652" s="15"/>
      <c r="D652" s="15"/>
      <c r="E652" s="353"/>
      <c r="F652" s="15"/>
      <c r="G652" s="15"/>
      <c r="H652" s="15"/>
      <c r="I652" s="15"/>
      <c r="J652" s="15"/>
      <c r="K652" s="15"/>
      <c r="L652" s="15"/>
      <c r="M652" s="15"/>
      <c r="N652" s="15"/>
      <c r="O652" s="15"/>
      <c r="P652" s="15"/>
      <c r="Q652" s="15"/>
      <c r="R652" s="15"/>
      <c r="S652" s="15"/>
      <c r="T652" s="15"/>
      <c r="U652" s="15"/>
    </row>
    <row r="653" spans="1:21" ht="30" customHeight="1" x14ac:dyDescent="0.25">
      <c r="A653" s="15"/>
      <c r="B653" s="15"/>
      <c r="C653" s="15"/>
      <c r="D653" s="15"/>
      <c r="E653" s="353"/>
      <c r="F653" s="15"/>
      <c r="G653" s="15"/>
      <c r="H653" s="15"/>
      <c r="I653" s="15"/>
      <c r="J653" s="15"/>
      <c r="K653" s="15"/>
      <c r="L653" s="15"/>
      <c r="M653" s="15"/>
      <c r="N653" s="15"/>
      <c r="O653" s="15"/>
      <c r="P653" s="15"/>
      <c r="Q653" s="15"/>
      <c r="R653" s="15"/>
      <c r="S653" s="15"/>
      <c r="T653" s="15"/>
      <c r="U653" s="15"/>
    </row>
    <row r="654" spans="1:21" ht="30" customHeight="1" x14ac:dyDescent="0.25">
      <c r="A654" s="15"/>
      <c r="B654" s="15"/>
      <c r="C654" s="15"/>
      <c r="D654" s="15"/>
      <c r="E654" s="353"/>
      <c r="F654" s="15"/>
      <c r="G654" s="15"/>
      <c r="H654" s="15"/>
      <c r="I654" s="15"/>
      <c r="J654" s="15"/>
      <c r="K654" s="15"/>
      <c r="L654" s="15"/>
      <c r="M654" s="15"/>
      <c r="N654" s="15"/>
      <c r="O654" s="15"/>
      <c r="P654" s="15"/>
      <c r="Q654" s="15"/>
      <c r="R654" s="15"/>
      <c r="S654" s="15"/>
      <c r="T654" s="15"/>
      <c r="U654" s="15"/>
    </row>
    <row r="655" spans="1:21" ht="30" customHeight="1" x14ac:dyDescent="0.25">
      <c r="A655" s="15"/>
      <c r="B655" s="15"/>
      <c r="C655" s="15"/>
      <c r="D655" s="15"/>
      <c r="E655" s="353"/>
      <c r="F655" s="15"/>
      <c r="G655" s="15"/>
      <c r="H655" s="15"/>
      <c r="I655" s="15"/>
      <c r="J655" s="15"/>
      <c r="K655" s="15"/>
      <c r="L655" s="15"/>
      <c r="M655" s="15"/>
      <c r="N655" s="15"/>
      <c r="O655" s="15"/>
      <c r="P655" s="15"/>
      <c r="Q655" s="15"/>
      <c r="R655" s="15"/>
      <c r="S655" s="15"/>
      <c r="T655" s="15"/>
      <c r="U655" s="15"/>
    </row>
    <row r="656" spans="1:21" ht="30" customHeight="1" x14ac:dyDescent="0.25">
      <c r="A656" s="15"/>
      <c r="B656" s="15"/>
      <c r="C656" s="15"/>
      <c r="D656" s="15"/>
      <c r="E656" s="353"/>
      <c r="F656" s="15"/>
      <c r="G656" s="15"/>
      <c r="H656" s="15"/>
      <c r="I656" s="15"/>
      <c r="J656" s="15"/>
      <c r="K656" s="15"/>
      <c r="L656" s="15"/>
      <c r="M656" s="15"/>
      <c r="N656" s="15"/>
      <c r="O656" s="15"/>
      <c r="P656" s="15"/>
      <c r="Q656" s="15"/>
      <c r="R656" s="15"/>
      <c r="S656" s="15"/>
      <c r="T656" s="15"/>
      <c r="U656" s="15"/>
    </row>
    <row r="657" spans="1:21" ht="30" customHeight="1" x14ac:dyDescent="0.25">
      <c r="A657" s="15"/>
      <c r="B657" s="15"/>
      <c r="C657" s="15"/>
      <c r="D657" s="15"/>
      <c r="E657" s="353"/>
      <c r="F657" s="15"/>
      <c r="G657" s="15"/>
      <c r="H657" s="15"/>
      <c r="I657" s="15"/>
      <c r="J657" s="15"/>
      <c r="K657" s="15"/>
      <c r="L657" s="15"/>
      <c r="M657" s="15"/>
      <c r="N657" s="15"/>
      <c r="O657" s="15"/>
      <c r="P657" s="15"/>
      <c r="Q657" s="15"/>
      <c r="R657" s="15"/>
      <c r="S657" s="15"/>
      <c r="T657" s="15"/>
      <c r="U657" s="15"/>
    </row>
    <row r="658" spans="1:21" ht="30" customHeight="1" x14ac:dyDescent="0.25">
      <c r="A658" s="15"/>
      <c r="B658" s="15"/>
      <c r="C658" s="15"/>
      <c r="D658" s="15"/>
      <c r="E658" s="353"/>
      <c r="F658" s="15"/>
      <c r="G658" s="15"/>
      <c r="H658" s="15"/>
      <c r="I658" s="15"/>
      <c r="J658" s="15"/>
      <c r="K658" s="15"/>
      <c r="L658" s="15"/>
      <c r="M658" s="15"/>
      <c r="N658" s="15"/>
      <c r="O658" s="15"/>
      <c r="P658" s="15"/>
      <c r="Q658" s="15"/>
      <c r="R658" s="15"/>
      <c r="S658" s="15"/>
      <c r="T658" s="15"/>
      <c r="U658" s="15"/>
    </row>
    <row r="659" spans="1:21" ht="30" customHeight="1" x14ac:dyDescent="0.25">
      <c r="A659" s="15"/>
      <c r="B659" s="15"/>
      <c r="C659" s="15"/>
      <c r="D659" s="15"/>
      <c r="E659" s="353"/>
      <c r="F659" s="15"/>
      <c r="G659" s="15"/>
      <c r="H659" s="15"/>
      <c r="I659" s="15"/>
      <c r="J659" s="15"/>
      <c r="K659" s="15"/>
      <c r="L659" s="15"/>
      <c r="M659" s="15"/>
      <c r="N659" s="15"/>
      <c r="O659" s="15"/>
      <c r="P659" s="15"/>
      <c r="Q659" s="15"/>
      <c r="R659" s="15"/>
      <c r="S659" s="15"/>
      <c r="T659" s="15"/>
      <c r="U659" s="15"/>
    </row>
    <row r="660" spans="1:21" ht="30" customHeight="1" x14ac:dyDescent="0.25">
      <c r="A660" s="15"/>
      <c r="B660" s="15"/>
      <c r="C660" s="15"/>
      <c r="D660" s="15"/>
      <c r="E660" s="353"/>
      <c r="F660" s="15"/>
      <c r="G660" s="15"/>
      <c r="H660" s="15"/>
      <c r="I660" s="15"/>
      <c r="J660" s="15"/>
      <c r="K660" s="15"/>
      <c r="L660" s="15"/>
      <c r="M660" s="15"/>
      <c r="N660" s="15"/>
      <c r="O660" s="15"/>
      <c r="P660" s="15"/>
      <c r="Q660" s="15"/>
      <c r="R660" s="15"/>
      <c r="S660" s="15"/>
      <c r="T660" s="15"/>
      <c r="U660" s="15"/>
    </row>
    <row r="661" spans="1:21" ht="30" customHeight="1" x14ac:dyDescent="0.25">
      <c r="A661" s="15"/>
      <c r="B661" s="15"/>
      <c r="C661" s="15"/>
      <c r="D661" s="15"/>
      <c r="E661" s="353"/>
      <c r="F661" s="15"/>
      <c r="G661" s="15"/>
      <c r="H661" s="15"/>
      <c r="I661" s="15"/>
      <c r="J661" s="15"/>
      <c r="K661" s="15"/>
      <c r="L661" s="15"/>
      <c r="M661" s="15"/>
      <c r="N661" s="15"/>
      <c r="O661" s="15"/>
      <c r="P661" s="15"/>
      <c r="Q661" s="15"/>
      <c r="R661" s="15"/>
      <c r="S661" s="15"/>
      <c r="T661" s="15"/>
      <c r="U661" s="15"/>
    </row>
    <row r="662" spans="1:21" ht="30" customHeight="1" x14ac:dyDescent="0.25">
      <c r="A662" s="15"/>
      <c r="B662" s="15"/>
      <c r="C662" s="15"/>
      <c r="D662" s="15"/>
      <c r="E662" s="353"/>
      <c r="F662" s="15"/>
      <c r="G662" s="15"/>
      <c r="H662" s="15"/>
      <c r="I662" s="15"/>
      <c r="J662" s="15"/>
      <c r="K662" s="15"/>
      <c r="L662" s="15"/>
      <c r="M662" s="15"/>
      <c r="N662" s="15"/>
      <c r="O662" s="15"/>
      <c r="P662" s="15"/>
      <c r="Q662" s="15"/>
      <c r="R662" s="15"/>
      <c r="S662" s="15"/>
      <c r="T662" s="15"/>
      <c r="U662" s="15"/>
    </row>
    <row r="663" spans="1:21" ht="30" customHeight="1" x14ac:dyDescent="0.25">
      <c r="A663" s="15"/>
      <c r="B663" s="15"/>
      <c r="C663" s="15"/>
      <c r="D663" s="15"/>
      <c r="E663" s="353"/>
      <c r="F663" s="15"/>
      <c r="G663" s="15"/>
      <c r="H663" s="15"/>
      <c r="I663" s="15"/>
      <c r="J663" s="15"/>
      <c r="K663" s="15"/>
      <c r="L663" s="15"/>
      <c r="M663" s="15"/>
      <c r="N663" s="15"/>
      <c r="O663" s="15"/>
      <c r="P663" s="15"/>
      <c r="Q663" s="15"/>
      <c r="R663" s="15"/>
      <c r="S663" s="15"/>
      <c r="T663" s="15"/>
      <c r="U663" s="15"/>
    </row>
    <row r="664" spans="1:21" ht="30" customHeight="1" x14ac:dyDescent="0.25">
      <c r="A664" s="15"/>
      <c r="B664" s="15"/>
      <c r="C664" s="15"/>
      <c r="D664" s="15"/>
      <c r="E664" s="353"/>
      <c r="F664" s="15"/>
      <c r="G664" s="15"/>
      <c r="H664" s="15"/>
      <c r="I664" s="15"/>
      <c r="J664" s="15"/>
      <c r="K664" s="15"/>
      <c r="L664" s="15"/>
      <c r="M664" s="15"/>
      <c r="N664" s="15"/>
      <c r="O664" s="15"/>
      <c r="P664" s="15"/>
      <c r="Q664" s="15"/>
      <c r="R664" s="15"/>
      <c r="S664" s="15"/>
      <c r="T664" s="15"/>
      <c r="U664" s="15"/>
    </row>
    <row r="665" spans="1:21" ht="30" customHeight="1" x14ac:dyDescent="0.25">
      <c r="A665" s="15"/>
      <c r="B665" s="15"/>
      <c r="C665" s="15"/>
      <c r="D665" s="15"/>
      <c r="E665" s="353"/>
      <c r="F665" s="15"/>
      <c r="G665" s="15"/>
      <c r="H665" s="15"/>
      <c r="I665" s="15"/>
      <c r="J665" s="15"/>
      <c r="K665" s="15"/>
      <c r="L665" s="15"/>
      <c r="M665" s="15"/>
      <c r="N665" s="15"/>
      <c r="O665" s="15"/>
      <c r="P665" s="15"/>
      <c r="Q665" s="15"/>
      <c r="R665" s="15"/>
      <c r="S665" s="15"/>
      <c r="T665" s="15"/>
      <c r="U665" s="15"/>
    </row>
    <row r="666" spans="1:21" ht="30" customHeight="1" x14ac:dyDescent="0.25">
      <c r="A666" s="15"/>
      <c r="B666" s="15"/>
      <c r="C666" s="15"/>
      <c r="D666" s="15"/>
      <c r="E666" s="353"/>
      <c r="F666" s="15"/>
      <c r="G666" s="15"/>
      <c r="H666" s="15"/>
      <c r="I666" s="15"/>
      <c r="J666" s="15"/>
      <c r="K666" s="15"/>
      <c r="L666" s="15"/>
      <c r="M666" s="15"/>
      <c r="N666" s="15"/>
      <c r="O666" s="15"/>
      <c r="P666" s="15"/>
      <c r="Q666" s="15"/>
      <c r="R666" s="15"/>
      <c r="S666" s="15"/>
      <c r="T666" s="15"/>
      <c r="U666" s="15"/>
    </row>
    <row r="667" spans="1:21" ht="30" customHeight="1" x14ac:dyDescent="0.25">
      <c r="A667" s="15"/>
      <c r="B667" s="15"/>
      <c r="C667" s="15"/>
      <c r="D667" s="15"/>
      <c r="E667" s="353"/>
      <c r="F667" s="15"/>
      <c r="G667" s="15"/>
      <c r="H667" s="15"/>
      <c r="I667" s="15"/>
      <c r="J667" s="15"/>
      <c r="K667" s="15"/>
      <c r="L667" s="15"/>
      <c r="M667" s="15"/>
      <c r="N667" s="15"/>
      <c r="O667" s="15"/>
      <c r="P667" s="15"/>
      <c r="Q667" s="15"/>
      <c r="R667" s="15"/>
      <c r="S667" s="15"/>
      <c r="T667" s="15"/>
      <c r="U667" s="15"/>
    </row>
    <row r="668" spans="1:21" ht="30" customHeight="1" x14ac:dyDescent="0.25">
      <c r="A668" s="15"/>
      <c r="B668" s="15"/>
      <c r="C668" s="15"/>
      <c r="D668" s="15"/>
      <c r="E668" s="353"/>
      <c r="F668" s="15"/>
      <c r="G668" s="15"/>
      <c r="H668" s="15"/>
      <c r="I668" s="15"/>
      <c r="J668" s="15"/>
      <c r="K668" s="15"/>
      <c r="L668" s="15"/>
      <c r="M668" s="15"/>
      <c r="N668" s="15"/>
      <c r="O668" s="15"/>
      <c r="P668" s="15"/>
      <c r="Q668" s="15"/>
      <c r="R668" s="15"/>
      <c r="S668" s="15"/>
      <c r="T668" s="15"/>
      <c r="U668" s="15"/>
    </row>
    <row r="669" spans="1:21" ht="30" customHeight="1" x14ac:dyDescent="0.25">
      <c r="A669" s="15"/>
      <c r="B669" s="15"/>
      <c r="C669" s="15"/>
      <c r="D669" s="15"/>
      <c r="E669" s="353"/>
      <c r="F669" s="15"/>
      <c r="G669" s="15"/>
      <c r="H669" s="15"/>
      <c r="I669" s="15"/>
      <c r="J669" s="15"/>
      <c r="K669" s="15"/>
      <c r="L669" s="15"/>
      <c r="M669" s="15"/>
      <c r="N669" s="15"/>
      <c r="O669" s="15"/>
      <c r="P669" s="15"/>
      <c r="Q669" s="15"/>
      <c r="R669" s="15"/>
      <c r="S669" s="15"/>
      <c r="T669" s="15"/>
      <c r="U669" s="15"/>
    </row>
    <row r="670" spans="1:21" ht="30" customHeight="1" x14ac:dyDescent="0.25">
      <c r="A670" s="15"/>
      <c r="B670" s="15"/>
      <c r="C670" s="15"/>
      <c r="D670" s="15"/>
      <c r="E670" s="353"/>
      <c r="F670" s="15"/>
      <c r="G670" s="15"/>
      <c r="H670" s="15"/>
      <c r="I670" s="15"/>
      <c r="J670" s="15"/>
      <c r="K670" s="15"/>
      <c r="L670" s="15"/>
      <c r="M670" s="15"/>
      <c r="N670" s="15"/>
      <c r="O670" s="15"/>
      <c r="P670" s="15"/>
      <c r="Q670" s="15"/>
      <c r="R670" s="15"/>
      <c r="S670" s="15"/>
      <c r="T670" s="15"/>
      <c r="U670" s="15"/>
    </row>
    <row r="671" spans="1:21" ht="30" customHeight="1" x14ac:dyDescent="0.25">
      <c r="A671" s="15"/>
      <c r="B671" s="15"/>
      <c r="C671" s="15"/>
      <c r="D671" s="15"/>
      <c r="E671" s="353"/>
      <c r="F671" s="15"/>
      <c r="G671" s="15"/>
      <c r="H671" s="15"/>
      <c r="I671" s="15"/>
      <c r="J671" s="15"/>
      <c r="K671" s="15"/>
      <c r="L671" s="15"/>
      <c r="M671" s="15"/>
      <c r="N671" s="15"/>
      <c r="O671" s="15"/>
      <c r="P671" s="15"/>
      <c r="Q671" s="15"/>
      <c r="R671" s="15"/>
      <c r="S671" s="15"/>
      <c r="T671" s="15"/>
      <c r="U671" s="15"/>
    </row>
    <row r="672" spans="1:21" ht="30" customHeight="1" x14ac:dyDescent="0.25">
      <c r="A672" s="15"/>
      <c r="B672" s="15"/>
      <c r="C672" s="15"/>
      <c r="D672" s="15"/>
      <c r="E672" s="353"/>
      <c r="F672" s="15"/>
      <c r="G672" s="15"/>
      <c r="H672" s="15"/>
      <c r="I672" s="15"/>
      <c r="J672" s="15"/>
      <c r="K672" s="15"/>
      <c r="L672" s="15"/>
      <c r="M672" s="15"/>
      <c r="N672" s="15"/>
      <c r="O672" s="15"/>
      <c r="P672" s="15"/>
      <c r="Q672" s="15"/>
      <c r="R672" s="15"/>
      <c r="S672" s="15"/>
      <c r="T672" s="15"/>
      <c r="U672" s="15"/>
    </row>
    <row r="673" spans="1:21" ht="30" customHeight="1" x14ac:dyDescent="0.25">
      <c r="A673" s="15"/>
      <c r="B673" s="15"/>
      <c r="C673" s="15"/>
      <c r="D673" s="15"/>
      <c r="E673" s="353"/>
      <c r="F673" s="15"/>
      <c r="G673" s="15"/>
      <c r="H673" s="15"/>
      <c r="I673" s="15"/>
      <c r="J673" s="15"/>
      <c r="K673" s="15"/>
      <c r="L673" s="15"/>
      <c r="M673" s="15"/>
      <c r="N673" s="15"/>
      <c r="O673" s="15"/>
      <c r="P673" s="15"/>
      <c r="Q673" s="15"/>
      <c r="R673" s="15"/>
      <c r="S673" s="15"/>
      <c r="T673" s="15"/>
      <c r="U673" s="15"/>
    </row>
    <row r="674" spans="1:21" ht="30" customHeight="1" x14ac:dyDescent="0.25">
      <c r="A674" s="15"/>
      <c r="B674" s="15"/>
      <c r="C674" s="15"/>
      <c r="D674" s="15"/>
      <c r="E674" s="353"/>
      <c r="F674" s="15"/>
      <c r="G674" s="15"/>
      <c r="H674" s="15"/>
      <c r="I674" s="15"/>
      <c r="J674" s="15"/>
      <c r="K674" s="15"/>
      <c r="L674" s="15"/>
      <c r="M674" s="15"/>
      <c r="N674" s="15"/>
      <c r="O674" s="15"/>
      <c r="P674" s="15"/>
      <c r="Q674" s="15"/>
      <c r="R674" s="15"/>
      <c r="S674" s="15"/>
      <c r="T674" s="15"/>
      <c r="U674" s="15"/>
    </row>
    <row r="675" spans="1:21" ht="30" customHeight="1" x14ac:dyDescent="0.25">
      <c r="A675" s="15"/>
      <c r="B675" s="15"/>
      <c r="C675" s="15"/>
      <c r="D675" s="15"/>
      <c r="E675" s="353"/>
      <c r="F675" s="15"/>
      <c r="G675" s="15"/>
      <c r="H675" s="15"/>
      <c r="I675" s="15"/>
      <c r="J675" s="15"/>
      <c r="K675" s="15"/>
      <c r="L675" s="15"/>
      <c r="M675" s="15"/>
      <c r="N675" s="15"/>
      <c r="O675" s="15"/>
      <c r="P675" s="15"/>
      <c r="Q675" s="15"/>
      <c r="R675" s="15"/>
      <c r="S675" s="15"/>
      <c r="T675" s="15"/>
      <c r="U675" s="15"/>
    </row>
    <row r="676" spans="1:21" ht="30" customHeight="1" x14ac:dyDescent="0.25">
      <c r="A676" s="15"/>
      <c r="B676" s="15"/>
      <c r="C676" s="15"/>
      <c r="D676" s="15"/>
      <c r="E676" s="353"/>
      <c r="F676" s="15"/>
      <c r="G676" s="15"/>
      <c r="H676" s="15"/>
      <c r="I676" s="15"/>
      <c r="J676" s="15"/>
      <c r="K676" s="15"/>
      <c r="L676" s="15"/>
      <c r="M676" s="15"/>
      <c r="N676" s="15"/>
      <c r="O676" s="15"/>
      <c r="P676" s="15"/>
      <c r="Q676" s="15"/>
      <c r="R676" s="15"/>
      <c r="S676" s="15"/>
      <c r="T676" s="15"/>
      <c r="U676" s="15"/>
    </row>
    <row r="677" spans="1:21" ht="30" customHeight="1" x14ac:dyDescent="0.25">
      <c r="A677" s="15"/>
      <c r="B677" s="15"/>
      <c r="C677" s="15"/>
      <c r="D677" s="15"/>
      <c r="E677" s="353"/>
      <c r="F677" s="15"/>
      <c r="G677" s="15"/>
      <c r="H677" s="15"/>
      <c r="I677" s="15"/>
      <c r="J677" s="15"/>
      <c r="K677" s="15"/>
      <c r="L677" s="15"/>
      <c r="M677" s="15"/>
      <c r="N677" s="15"/>
      <c r="O677" s="15"/>
      <c r="P677" s="15"/>
      <c r="Q677" s="15"/>
      <c r="R677" s="15"/>
      <c r="S677" s="15"/>
      <c r="T677" s="15"/>
      <c r="U677" s="15"/>
    </row>
    <row r="678" spans="1:21" ht="30" customHeight="1" x14ac:dyDescent="0.25">
      <c r="A678" s="15"/>
      <c r="B678" s="15"/>
      <c r="C678" s="15"/>
      <c r="D678" s="15"/>
      <c r="E678" s="353"/>
      <c r="F678" s="15"/>
      <c r="G678" s="15"/>
      <c r="H678" s="15"/>
      <c r="I678" s="15"/>
      <c r="J678" s="15"/>
      <c r="K678" s="15"/>
      <c r="L678" s="15"/>
      <c r="M678" s="15"/>
      <c r="N678" s="15"/>
      <c r="O678" s="15"/>
      <c r="P678" s="15"/>
      <c r="Q678" s="15"/>
      <c r="R678" s="15"/>
      <c r="S678" s="15"/>
      <c r="T678" s="15"/>
      <c r="U678" s="15"/>
    </row>
    <row r="679" spans="1:21" ht="30" customHeight="1" x14ac:dyDescent="0.25">
      <c r="A679" s="15"/>
      <c r="B679" s="15"/>
      <c r="C679" s="15"/>
      <c r="D679" s="15"/>
      <c r="E679" s="353"/>
      <c r="F679" s="15"/>
      <c r="G679" s="15"/>
      <c r="H679" s="15"/>
      <c r="I679" s="15"/>
      <c r="J679" s="15"/>
      <c r="K679" s="15"/>
      <c r="L679" s="15"/>
      <c r="M679" s="15"/>
      <c r="N679" s="15"/>
      <c r="O679" s="15"/>
      <c r="P679" s="15"/>
      <c r="Q679" s="15"/>
      <c r="R679" s="15"/>
      <c r="S679" s="15"/>
      <c r="T679" s="15"/>
      <c r="U679" s="15"/>
    </row>
    <row r="680" spans="1:21" ht="30" customHeight="1" x14ac:dyDescent="0.25">
      <c r="A680" s="15"/>
      <c r="B680" s="15"/>
      <c r="C680" s="15"/>
      <c r="D680" s="15"/>
      <c r="E680" s="353"/>
      <c r="F680" s="15"/>
      <c r="G680" s="15"/>
      <c r="H680" s="15"/>
      <c r="I680" s="15"/>
      <c r="J680" s="15"/>
      <c r="K680" s="15"/>
      <c r="L680" s="15"/>
      <c r="M680" s="15"/>
      <c r="N680" s="15"/>
      <c r="O680" s="15"/>
      <c r="P680" s="15"/>
      <c r="Q680" s="15"/>
      <c r="R680" s="15"/>
      <c r="S680" s="15"/>
      <c r="T680" s="15"/>
      <c r="U680" s="15"/>
    </row>
    <row r="681" spans="1:21" ht="30" customHeight="1" x14ac:dyDescent="0.25">
      <c r="A681" s="15"/>
      <c r="B681" s="15"/>
      <c r="C681" s="15"/>
      <c r="D681" s="15"/>
      <c r="E681" s="353"/>
      <c r="F681" s="15"/>
      <c r="G681" s="15"/>
      <c r="H681" s="15"/>
      <c r="I681" s="15"/>
      <c r="J681" s="15"/>
      <c r="K681" s="15"/>
      <c r="L681" s="15"/>
      <c r="M681" s="15"/>
      <c r="N681" s="15"/>
      <c r="O681" s="15"/>
      <c r="P681" s="15"/>
      <c r="Q681" s="15"/>
      <c r="R681" s="15"/>
      <c r="S681" s="15"/>
      <c r="T681" s="15"/>
      <c r="U681" s="15"/>
    </row>
    <row r="682" spans="1:21" ht="30" customHeight="1" x14ac:dyDescent="0.25">
      <c r="A682" s="15"/>
      <c r="B682" s="15"/>
      <c r="C682" s="15"/>
      <c r="D682" s="15"/>
      <c r="E682" s="353"/>
      <c r="F682" s="15"/>
      <c r="G682" s="15"/>
      <c r="H682" s="15"/>
      <c r="I682" s="15"/>
      <c r="J682" s="15"/>
      <c r="K682" s="15"/>
      <c r="L682" s="15"/>
      <c r="M682" s="15"/>
      <c r="N682" s="15"/>
      <c r="O682" s="15"/>
      <c r="P682" s="15"/>
      <c r="Q682" s="15"/>
      <c r="R682" s="15"/>
      <c r="S682" s="15"/>
      <c r="T682" s="15"/>
      <c r="U682" s="15"/>
    </row>
    <row r="683" spans="1:21" ht="30" customHeight="1" x14ac:dyDescent="0.25">
      <c r="A683" s="15"/>
      <c r="B683" s="15"/>
      <c r="C683" s="15"/>
      <c r="D683" s="15"/>
      <c r="E683" s="353"/>
      <c r="F683" s="15"/>
      <c r="G683" s="15"/>
      <c r="H683" s="15"/>
      <c r="I683" s="15"/>
      <c r="J683" s="15"/>
      <c r="K683" s="15"/>
      <c r="L683" s="15"/>
      <c r="M683" s="15"/>
      <c r="N683" s="15"/>
      <c r="O683" s="15"/>
      <c r="P683" s="15"/>
      <c r="Q683" s="15"/>
      <c r="R683" s="15"/>
      <c r="S683" s="15"/>
      <c r="T683" s="15"/>
      <c r="U683" s="15"/>
    </row>
    <row r="684" spans="1:21" ht="30" customHeight="1" x14ac:dyDescent="0.25">
      <c r="A684" s="15"/>
      <c r="B684" s="15"/>
      <c r="C684" s="15"/>
      <c r="D684" s="15"/>
      <c r="E684" s="353"/>
      <c r="F684" s="15"/>
      <c r="G684" s="15"/>
      <c r="H684" s="15"/>
      <c r="I684" s="15"/>
      <c r="J684" s="15"/>
      <c r="K684" s="15"/>
      <c r="L684" s="15"/>
      <c r="M684" s="15"/>
      <c r="N684" s="15"/>
      <c r="O684" s="15"/>
      <c r="P684" s="15"/>
      <c r="Q684" s="15"/>
      <c r="R684" s="15"/>
      <c r="S684" s="15"/>
      <c r="T684" s="15"/>
      <c r="U684" s="15"/>
    </row>
    <row r="685" spans="1:21" ht="30" customHeight="1" x14ac:dyDescent="0.25">
      <c r="A685" s="15"/>
      <c r="B685" s="15"/>
      <c r="C685" s="15"/>
      <c r="D685" s="15"/>
      <c r="E685" s="353"/>
      <c r="F685" s="15"/>
      <c r="G685" s="15"/>
      <c r="H685" s="15"/>
      <c r="I685" s="15"/>
      <c r="J685" s="15"/>
      <c r="K685" s="15"/>
      <c r="L685" s="15"/>
      <c r="M685" s="15"/>
      <c r="N685" s="15"/>
      <c r="O685" s="15"/>
      <c r="P685" s="15"/>
      <c r="Q685" s="15"/>
      <c r="R685" s="15"/>
      <c r="S685" s="15"/>
      <c r="T685" s="15"/>
      <c r="U685" s="15"/>
    </row>
    <row r="686" spans="1:21" ht="30" customHeight="1" x14ac:dyDescent="0.25">
      <c r="A686" s="15"/>
      <c r="B686" s="15"/>
      <c r="C686" s="15"/>
      <c r="D686" s="15"/>
      <c r="E686" s="353"/>
      <c r="F686" s="15"/>
      <c r="G686" s="15"/>
      <c r="H686" s="15"/>
      <c r="I686" s="15"/>
      <c r="J686" s="15"/>
      <c r="K686" s="15"/>
      <c r="L686" s="15"/>
      <c r="M686" s="15"/>
      <c r="N686" s="15"/>
      <c r="O686" s="15"/>
      <c r="P686" s="15"/>
      <c r="Q686" s="15"/>
      <c r="R686" s="15"/>
      <c r="S686" s="15"/>
      <c r="T686" s="15"/>
      <c r="U686" s="15"/>
    </row>
    <row r="687" spans="1:21" ht="30" customHeight="1" x14ac:dyDescent="0.25">
      <c r="A687" s="15"/>
      <c r="B687" s="15"/>
      <c r="C687" s="15"/>
      <c r="D687" s="15"/>
      <c r="E687" s="353"/>
      <c r="F687" s="15"/>
      <c r="G687" s="15"/>
      <c r="H687" s="15"/>
      <c r="I687" s="15"/>
      <c r="J687" s="15"/>
      <c r="K687" s="15"/>
      <c r="L687" s="15"/>
      <c r="M687" s="15"/>
      <c r="N687" s="15"/>
      <c r="O687" s="15"/>
      <c r="P687" s="15"/>
      <c r="Q687" s="15"/>
      <c r="R687" s="15"/>
      <c r="S687" s="15"/>
      <c r="T687" s="15"/>
      <c r="U687" s="15"/>
    </row>
    <row r="688" spans="1:21" ht="30" customHeight="1" x14ac:dyDescent="0.25">
      <c r="A688" s="15"/>
      <c r="B688" s="15"/>
      <c r="C688" s="15"/>
      <c r="D688" s="15"/>
      <c r="E688" s="353"/>
      <c r="F688" s="15"/>
      <c r="G688" s="15"/>
      <c r="H688" s="15"/>
      <c r="I688" s="15"/>
      <c r="J688" s="15"/>
      <c r="K688" s="15"/>
      <c r="L688" s="15"/>
      <c r="M688" s="15"/>
      <c r="N688" s="15"/>
      <c r="O688" s="15"/>
      <c r="P688" s="15"/>
      <c r="Q688" s="15"/>
      <c r="R688" s="15"/>
      <c r="S688" s="15"/>
      <c r="T688" s="15"/>
      <c r="U688" s="15"/>
    </row>
    <row r="689" spans="1:21" ht="30" customHeight="1" x14ac:dyDescent="0.25">
      <c r="A689" s="15"/>
      <c r="B689" s="15"/>
      <c r="C689" s="15"/>
      <c r="D689" s="15"/>
      <c r="E689" s="353"/>
      <c r="F689" s="15"/>
      <c r="G689" s="15"/>
      <c r="H689" s="15"/>
      <c r="I689" s="15"/>
      <c r="J689" s="15"/>
      <c r="K689" s="15"/>
      <c r="L689" s="15"/>
      <c r="M689" s="15"/>
      <c r="N689" s="15"/>
      <c r="O689" s="15"/>
      <c r="P689" s="15"/>
      <c r="Q689" s="15"/>
      <c r="R689" s="15"/>
      <c r="S689" s="15"/>
      <c r="T689" s="15"/>
      <c r="U689" s="15"/>
    </row>
    <row r="690" spans="1:21" ht="30" customHeight="1" x14ac:dyDescent="0.25">
      <c r="A690" s="15"/>
      <c r="B690" s="15"/>
      <c r="C690" s="15"/>
      <c r="D690" s="15"/>
      <c r="E690" s="353"/>
      <c r="F690" s="15"/>
      <c r="G690" s="15"/>
      <c r="H690" s="15"/>
      <c r="I690" s="15"/>
      <c r="J690" s="15"/>
      <c r="K690" s="15"/>
      <c r="L690" s="15"/>
      <c r="M690" s="15"/>
      <c r="N690" s="15"/>
      <c r="O690" s="15"/>
      <c r="P690" s="15"/>
      <c r="Q690" s="15"/>
      <c r="R690" s="15"/>
      <c r="S690" s="15"/>
      <c r="T690" s="15"/>
      <c r="U690" s="15"/>
    </row>
    <row r="691" spans="1:21" ht="30" customHeight="1" x14ac:dyDescent="0.25">
      <c r="A691" s="15"/>
      <c r="B691" s="15"/>
      <c r="C691" s="15"/>
      <c r="D691" s="15"/>
      <c r="E691" s="353"/>
      <c r="F691" s="15"/>
      <c r="G691" s="15"/>
      <c r="H691" s="15"/>
      <c r="I691" s="15"/>
      <c r="J691" s="15"/>
      <c r="K691" s="15"/>
      <c r="L691" s="15"/>
      <c r="M691" s="15"/>
      <c r="N691" s="15"/>
      <c r="O691" s="15"/>
      <c r="P691" s="15"/>
      <c r="Q691" s="15"/>
      <c r="R691" s="15"/>
      <c r="S691" s="15"/>
      <c r="T691" s="15"/>
      <c r="U691" s="15"/>
    </row>
    <row r="692" spans="1:21" ht="30" customHeight="1" x14ac:dyDescent="0.25">
      <c r="A692" s="15"/>
      <c r="B692" s="15"/>
      <c r="C692" s="15"/>
      <c r="D692" s="15"/>
      <c r="E692" s="353"/>
      <c r="F692" s="15"/>
      <c r="G692" s="15"/>
      <c r="H692" s="15"/>
      <c r="I692" s="15"/>
      <c r="J692" s="15"/>
      <c r="K692" s="15"/>
      <c r="L692" s="15"/>
      <c r="M692" s="15"/>
      <c r="N692" s="15"/>
      <c r="O692" s="15"/>
      <c r="P692" s="15"/>
      <c r="Q692" s="15"/>
      <c r="R692" s="15"/>
      <c r="S692" s="15"/>
      <c r="T692" s="15"/>
      <c r="U692" s="15"/>
    </row>
    <row r="693" spans="1:21" ht="30" customHeight="1" x14ac:dyDescent="0.25">
      <c r="A693" s="15"/>
      <c r="B693" s="15"/>
      <c r="C693" s="15"/>
      <c r="D693" s="15"/>
      <c r="E693" s="353"/>
      <c r="F693" s="15"/>
      <c r="G693" s="15"/>
      <c r="H693" s="15"/>
      <c r="I693" s="15"/>
      <c r="J693" s="15"/>
      <c r="K693" s="15"/>
      <c r="L693" s="15"/>
      <c r="M693" s="15"/>
      <c r="N693" s="15"/>
      <c r="O693" s="15"/>
      <c r="P693" s="15"/>
      <c r="Q693" s="15"/>
      <c r="R693" s="15"/>
      <c r="S693" s="15"/>
      <c r="T693" s="15"/>
      <c r="U693" s="15"/>
    </row>
    <row r="694" spans="1:21" ht="30" customHeight="1" x14ac:dyDescent="0.25">
      <c r="A694" s="15"/>
      <c r="B694" s="15"/>
      <c r="C694" s="15"/>
      <c r="D694" s="15"/>
      <c r="E694" s="353"/>
      <c r="F694" s="15"/>
      <c r="G694" s="15"/>
      <c r="H694" s="15"/>
      <c r="I694" s="15"/>
      <c r="J694" s="15"/>
      <c r="K694" s="15"/>
      <c r="L694" s="15"/>
      <c r="M694" s="15"/>
      <c r="N694" s="15"/>
      <c r="O694" s="15"/>
      <c r="P694" s="15"/>
      <c r="Q694" s="15"/>
      <c r="R694" s="15"/>
      <c r="S694" s="15"/>
      <c r="T694" s="15"/>
      <c r="U694" s="15"/>
    </row>
    <row r="695" spans="1:21" ht="30" customHeight="1" x14ac:dyDescent="0.25">
      <c r="A695" s="15"/>
      <c r="B695" s="15"/>
      <c r="C695" s="15"/>
      <c r="D695" s="15"/>
      <c r="E695" s="353"/>
      <c r="F695" s="15"/>
      <c r="G695" s="15"/>
      <c r="H695" s="15"/>
      <c r="I695" s="15"/>
      <c r="J695" s="15"/>
      <c r="K695" s="15"/>
      <c r="L695" s="15"/>
      <c r="M695" s="15"/>
      <c r="N695" s="15"/>
      <c r="O695" s="15"/>
      <c r="P695" s="15"/>
      <c r="Q695" s="15"/>
      <c r="R695" s="15"/>
      <c r="S695" s="15"/>
      <c r="T695" s="15"/>
      <c r="U695" s="15"/>
    </row>
    <row r="696" spans="1:21" ht="30" customHeight="1" x14ac:dyDescent="0.25">
      <c r="A696" s="15"/>
      <c r="B696" s="15"/>
      <c r="C696" s="15"/>
      <c r="D696" s="15"/>
      <c r="E696" s="353"/>
      <c r="F696" s="15"/>
      <c r="G696" s="15"/>
      <c r="H696" s="15"/>
      <c r="I696" s="15"/>
      <c r="J696" s="15"/>
      <c r="K696" s="15"/>
      <c r="L696" s="15"/>
      <c r="M696" s="15"/>
      <c r="N696" s="15"/>
      <c r="O696" s="15"/>
      <c r="P696" s="15"/>
      <c r="Q696" s="15"/>
      <c r="R696" s="15"/>
      <c r="S696" s="15"/>
      <c r="T696" s="15"/>
      <c r="U696" s="15"/>
    </row>
    <row r="697" spans="1:21" ht="30" customHeight="1" x14ac:dyDescent="0.25">
      <c r="A697" s="15"/>
      <c r="B697" s="15"/>
      <c r="C697" s="15"/>
      <c r="D697" s="15"/>
      <c r="E697" s="353"/>
      <c r="F697" s="15"/>
      <c r="G697" s="15"/>
      <c r="H697" s="15"/>
      <c r="I697" s="15"/>
      <c r="J697" s="15"/>
      <c r="K697" s="15"/>
      <c r="L697" s="15"/>
      <c r="M697" s="15"/>
      <c r="N697" s="15"/>
      <c r="O697" s="15"/>
      <c r="P697" s="15"/>
      <c r="Q697" s="15"/>
      <c r="R697" s="15"/>
      <c r="S697" s="15"/>
      <c r="T697" s="15"/>
      <c r="U697" s="15"/>
    </row>
    <row r="698" spans="1:21" ht="30" customHeight="1" x14ac:dyDescent="0.25">
      <c r="A698" s="15"/>
      <c r="B698" s="15"/>
      <c r="C698" s="15"/>
      <c r="D698" s="15"/>
      <c r="E698" s="353"/>
      <c r="F698" s="15"/>
      <c r="G698" s="15"/>
      <c r="H698" s="15"/>
      <c r="I698" s="15"/>
      <c r="J698" s="15"/>
      <c r="K698" s="15"/>
      <c r="L698" s="15"/>
      <c r="M698" s="15"/>
      <c r="N698" s="15"/>
      <c r="O698" s="15"/>
      <c r="P698" s="15"/>
      <c r="Q698" s="15"/>
      <c r="R698" s="15"/>
      <c r="S698" s="15"/>
      <c r="T698" s="15"/>
      <c r="U698" s="15"/>
    </row>
    <row r="699" spans="1:21" ht="30" customHeight="1" x14ac:dyDescent="0.25">
      <c r="A699" s="15"/>
      <c r="B699" s="15"/>
      <c r="C699" s="15"/>
      <c r="D699" s="15"/>
      <c r="E699" s="353"/>
      <c r="F699" s="15"/>
      <c r="G699" s="15"/>
      <c r="H699" s="15"/>
      <c r="I699" s="15"/>
      <c r="J699" s="15"/>
      <c r="K699" s="15"/>
      <c r="L699" s="15"/>
      <c r="M699" s="15"/>
      <c r="N699" s="15"/>
      <c r="O699" s="15"/>
      <c r="P699" s="15"/>
      <c r="Q699" s="15"/>
      <c r="R699" s="15"/>
      <c r="S699" s="15"/>
      <c r="T699" s="15"/>
      <c r="U699" s="15"/>
    </row>
    <row r="700" spans="1:21" ht="30" customHeight="1" x14ac:dyDescent="0.25">
      <c r="A700" s="15"/>
      <c r="B700" s="15"/>
      <c r="C700" s="15"/>
      <c r="D700" s="15"/>
      <c r="E700" s="353"/>
      <c r="F700" s="15"/>
      <c r="G700" s="15"/>
      <c r="H700" s="15"/>
      <c r="I700" s="15"/>
      <c r="J700" s="15"/>
      <c r="K700" s="15"/>
      <c r="L700" s="15"/>
      <c r="M700" s="15"/>
      <c r="N700" s="15"/>
      <c r="O700" s="15"/>
      <c r="P700" s="15"/>
      <c r="Q700" s="15"/>
      <c r="R700" s="15"/>
      <c r="S700" s="15"/>
      <c r="T700" s="15"/>
      <c r="U700" s="15"/>
    </row>
    <row r="701" spans="1:21" ht="30" customHeight="1" x14ac:dyDescent="0.25">
      <c r="A701" s="15"/>
      <c r="B701" s="15"/>
      <c r="C701" s="15"/>
      <c r="D701" s="15"/>
      <c r="E701" s="353"/>
      <c r="F701" s="15"/>
      <c r="G701" s="15"/>
      <c r="H701" s="15"/>
      <c r="I701" s="15"/>
      <c r="J701" s="15"/>
      <c r="K701" s="15"/>
      <c r="L701" s="15"/>
      <c r="M701" s="15"/>
      <c r="N701" s="15"/>
      <c r="O701" s="15"/>
      <c r="P701" s="15"/>
      <c r="Q701" s="15"/>
      <c r="R701" s="15"/>
      <c r="S701" s="15"/>
      <c r="T701" s="15"/>
      <c r="U701" s="15"/>
    </row>
    <row r="702" spans="1:21" ht="30" customHeight="1" x14ac:dyDescent="0.25">
      <c r="A702" s="15"/>
      <c r="B702" s="15"/>
      <c r="C702" s="15"/>
      <c r="D702" s="15"/>
      <c r="E702" s="353"/>
      <c r="F702" s="15"/>
      <c r="G702" s="15"/>
      <c r="H702" s="15"/>
      <c r="I702" s="15"/>
      <c r="J702" s="15"/>
      <c r="K702" s="15"/>
      <c r="L702" s="15"/>
      <c r="M702" s="15"/>
      <c r="N702" s="15"/>
      <c r="O702" s="15"/>
      <c r="P702" s="15"/>
      <c r="Q702" s="15"/>
      <c r="R702" s="15"/>
      <c r="S702" s="15"/>
      <c r="T702" s="15"/>
      <c r="U702" s="15"/>
    </row>
    <row r="703" spans="1:21" ht="30" customHeight="1" x14ac:dyDescent="0.25">
      <c r="A703" s="15"/>
      <c r="B703" s="15"/>
      <c r="C703" s="15"/>
      <c r="D703" s="15"/>
      <c r="E703" s="353"/>
      <c r="F703" s="15"/>
      <c r="G703" s="15"/>
      <c r="H703" s="15"/>
      <c r="I703" s="15"/>
      <c r="J703" s="15"/>
      <c r="K703" s="15"/>
      <c r="L703" s="15"/>
      <c r="M703" s="15"/>
      <c r="N703" s="15"/>
      <c r="O703" s="15"/>
      <c r="P703" s="15"/>
      <c r="Q703" s="15"/>
      <c r="R703" s="15"/>
      <c r="S703" s="15"/>
      <c r="T703" s="15"/>
      <c r="U703" s="15"/>
    </row>
    <row r="704" spans="1:21" ht="30" customHeight="1" x14ac:dyDescent="0.25">
      <c r="A704" s="15"/>
      <c r="B704" s="15"/>
      <c r="C704" s="15"/>
      <c r="D704" s="15"/>
      <c r="E704" s="353"/>
      <c r="F704" s="15"/>
      <c r="G704" s="15"/>
      <c r="H704" s="15"/>
      <c r="I704" s="15"/>
      <c r="J704" s="15"/>
      <c r="K704" s="15"/>
      <c r="L704" s="15"/>
      <c r="M704" s="15"/>
      <c r="N704" s="15"/>
      <c r="O704" s="15"/>
      <c r="P704" s="15"/>
      <c r="Q704" s="15"/>
      <c r="R704" s="15"/>
      <c r="S704" s="15"/>
      <c r="T704" s="15"/>
      <c r="U704" s="15"/>
    </row>
    <row r="705" spans="1:21" ht="30" customHeight="1" x14ac:dyDescent="0.25">
      <c r="A705" s="15"/>
      <c r="B705" s="15"/>
      <c r="C705" s="15"/>
      <c r="D705" s="15"/>
      <c r="E705" s="353"/>
      <c r="F705" s="15"/>
      <c r="G705" s="15"/>
      <c r="H705" s="15"/>
      <c r="I705" s="15"/>
      <c r="J705" s="15"/>
      <c r="K705" s="15"/>
      <c r="L705" s="15"/>
      <c r="M705" s="15"/>
      <c r="N705" s="15"/>
      <c r="O705" s="15"/>
      <c r="P705" s="15"/>
      <c r="Q705" s="15"/>
      <c r="R705" s="15"/>
      <c r="S705" s="15"/>
      <c r="T705" s="15"/>
      <c r="U705" s="15"/>
    </row>
    <row r="706" spans="1:21" ht="30" customHeight="1" x14ac:dyDescent="0.25">
      <c r="A706" s="15"/>
      <c r="B706" s="15"/>
      <c r="C706" s="15"/>
      <c r="D706" s="15"/>
      <c r="E706" s="353"/>
      <c r="F706" s="15"/>
      <c r="G706" s="15"/>
      <c r="H706" s="15"/>
      <c r="I706" s="15"/>
      <c r="J706" s="15"/>
      <c r="K706" s="15"/>
      <c r="L706" s="15"/>
      <c r="M706" s="15"/>
      <c r="N706" s="15"/>
      <c r="O706" s="15"/>
      <c r="P706" s="15"/>
      <c r="Q706" s="15"/>
      <c r="R706" s="15"/>
      <c r="S706" s="15"/>
      <c r="T706" s="15"/>
      <c r="U706" s="15"/>
    </row>
    <row r="707" spans="1:21" ht="30" customHeight="1" x14ac:dyDescent="0.25">
      <c r="A707" s="15"/>
      <c r="B707" s="15"/>
      <c r="C707" s="15"/>
      <c r="D707" s="15"/>
      <c r="E707" s="353"/>
      <c r="F707" s="15"/>
      <c r="G707" s="15"/>
      <c r="H707" s="15"/>
      <c r="I707" s="15"/>
      <c r="J707" s="15"/>
      <c r="K707" s="15"/>
      <c r="L707" s="15"/>
      <c r="M707" s="15"/>
      <c r="N707" s="15"/>
      <c r="O707" s="15"/>
      <c r="P707" s="15"/>
      <c r="Q707" s="15"/>
      <c r="R707" s="15"/>
      <c r="S707" s="15"/>
      <c r="T707" s="15"/>
      <c r="U707" s="15"/>
    </row>
    <row r="708" spans="1:21" ht="30" customHeight="1" x14ac:dyDescent="0.25">
      <c r="A708" s="15"/>
      <c r="B708" s="15"/>
      <c r="C708" s="15"/>
      <c r="D708" s="15"/>
      <c r="E708" s="353"/>
      <c r="F708" s="15"/>
      <c r="G708" s="15"/>
      <c r="H708" s="15"/>
      <c r="I708" s="15"/>
      <c r="J708" s="15"/>
      <c r="K708" s="15"/>
      <c r="L708" s="15"/>
      <c r="M708" s="15"/>
      <c r="N708" s="15"/>
      <c r="O708" s="15"/>
      <c r="P708" s="15"/>
      <c r="Q708" s="15"/>
      <c r="R708" s="15"/>
      <c r="S708" s="15"/>
      <c r="T708" s="15"/>
      <c r="U708" s="15"/>
    </row>
    <row r="709" spans="1:21" ht="30" customHeight="1" x14ac:dyDescent="0.25">
      <c r="A709" s="15"/>
      <c r="B709" s="15"/>
      <c r="C709" s="15"/>
      <c r="D709" s="15"/>
      <c r="E709" s="353"/>
      <c r="F709" s="15"/>
      <c r="G709" s="15"/>
      <c r="H709" s="15"/>
      <c r="I709" s="15"/>
      <c r="J709" s="15"/>
      <c r="K709" s="15"/>
      <c r="L709" s="15"/>
      <c r="M709" s="15"/>
      <c r="N709" s="15"/>
      <c r="O709" s="15"/>
      <c r="P709" s="15"/>
      <c r="Q709" s="15"/>
      <c r="R709" s="15"/>
      <c r="S709" s="15"/>
      <c r="T709" s="15"/>
      <c r="U709" s="15"/>
    </row>
    <row r="710" spans="1:21" ht="30" customHeight="1" x14ac:dyDescent="0.25">
      <c r="A710" s="15"/>
      <c r="B710" s="15"/>
      <c r="C710" s="15"/>
      <c r="D710" s="15"/>
      <c r="E710" s="353"/>
      <c r="F710" s="15"/>
      <c r="G710" s="15"/>
      <c r="H710" s="15"/>
      <c r="I710" s="15"/>
      <c r="J710" s="15"/>
      <c r="K710" s="15"/>
      <c r="L710" s="15"/>
      <c r="M710" s="15"/>
      <c r="N710" s="15"/>
      <c r="O710" s="15"/>
      <c r="P710" s="15"/>
      <c r="Q710" s="15"/>
      <c r="R710" s="15"/>
      <c r="S710" s="15"/>
      <c r="T710" s="15"/>
      <c r="U710" s="15"/>
    </row>
    <row r="711" spans="1:21" ht="30" customHeight="1" x14ac:dyDescent="0.25">
      <c r="A711" s="15"/>
      <c r="B711" s="15"/>
      <c r="C711" s="15"/>
      <c r="D711" s="15"/>
      <c r="E711" s="353"/>
      <c r="F711" s="15"/>
      <c r="G711" s="15"/>
      <c r="H711" s="15"/>
      <c r="I711" s="15"/>
      <c r="J711" s="15"/>
      <c r="K711" s="15"/>
      <c r="L711" s="15"/>
      <c r="M711" s="15"/>
      <c r="N711" s="15"/>
      <c r="O711" s="15"/>
      <c r="P711" s="15"/>
      <c r="Q711" s="15"/>
      <c r="R711" s="15"/>
      <c r="S711" s="15"/>
      <c r="T711" s="15"/>
      <c r="U711" s="15"/>
    </row>
    <row r="712" spans="1:21" ht="30" customHeight="1" x14ac:dyDescent="0.25">
      <c r="A712" s="15"/>
      <c r="B712" s="15"/>
      <c r="C712" s="15"/>
      <c r="D712" s="15"/>
      <c r="E712" s="353"/>
      <c r="F712" s="15"/>
      <c r="G712" s="15"/>
      <c r="H712" s="15"/>
      <c r="I712" s="15"/>
      <c r="J712" s="15"/>
      <c r="K712" s="15"/>
      <c r="L712" s="15"/>
      <c r="M712" s="15"/>
      <c r="N712" s="15"/>
      <c r="O712" s="15"/>
      <c r="P712" s="15"/>
      <c r="Q712" s="15"/>
      <c r="R712" s="15"/>
      <c r="S712" s="15"/>
      <c r="T712" s="15"/>
      <c r="U712" s="15"/>
    </row>
    <row r="713" spans="1:21" ht="30" customHeight="1" x14ac:dyDescent="0.25">
      <c r="A713" s="15"/>
      <c r="B713" s="15"/>
      <c r="C713" s="15"/>
      <c r="D713" s="15"/>
      <c r="E713" s="353"/>
      <c r="F713" s="15"/>
      <c r="G713" s="15"/>
      <c r="H713" s="15"/>
      <c r="I713" s="15"/>
      <c r="J713" s="15"/>
      <c r="K713" s="15"/>
      <c r="L713" s="15"/>
      <c r="M713" s="15"/>
      <c r="N713" s="15"/>
      <c r="O713" s="15"/>
      <c r="P713" s="15"/>
      <c r="Q713" s="15"/>
      <c r="R713" s="15"/>
      <c r="S713" s="15"/>
      <c r="T713" s="15"/>
      <c r="U713" s="15"/>
    </row>
    <row r="714" spans="1:21" ht="30" customHeight="1" x14ac:dyDescent="0.25">
      <c r="A714" s="15"/>
      <c r="B714" s="15"/>
      <c r="C714" s="15"/>
      <c r="D714" s="15"/>
      <c r="E714" s="353"/>
      <c r="F714" s="15"/>
      <c r="G714" s="15"/>
      <c r="H714" s="15"/>
      <c r="I714" s="15"/>
      <c r="J714" s="15"/>
      <c r="K714" s="15"/>
      <c r="L714" s="15"/>
      <c r="M714" s="15"/>
      <c r="N714" s="15"/>
      <c r="O714" s="15"/>
      <c r="P714" s="15"/>
      <c r="Q714" s="15"/>
      <c r="R714" s="15"/>
      <c r="S714" s="15"/>
      <c r="T714" s="15"/>
      <c r="U714" s="15"/>
    </row>
    <row r="715" spans="1:21" ht="30" customHeight="1" x14ac:dyDescent="0.25">
      <c r="A715" s="15"/>
      <c r="B715" s="15"/>
      <c r="C715" s="15"/>
      <c r="D715" s="15"/>
      <c r="E715" s="353"/>
      <c r="F715" s="15"/>
      <c r="G715" s="15"/>
      <c r="H715" s="15"/>
      <c r="I715" s="15"/>
      <c r="J715" s="15"/>
      <c r="K715" s="15"/>
      <c r="L715" s="15"/>
      <c r="M715" s="15"/>
      <c r="N715" s="15"/>
      <c r="O715" s="15"/>
      <c r="P715" s="15"/>
      <c r="Q715" s="15"/>
      <c r="R715" s="15"/>
      <c r="S715" s="15"/>
      <c r="T715" s="15"/>
      <c r="U715" s="15"/>
    </row>
    <row r="716" spans="1:21" ht="30" customHeight="1" x14ac:dyDescent="0.25">
      <c r="A716" s="15"/>
      <c r="B716" s="15"/>
      <c r="C716" s="15"/>
      <c r="D716" s="15"/>
      <c r="E716" s="353"/>
      <c r="F716" s="15"/>
      <c r="G716" s="15"/>
      <c r="H716" s="15"/>
      <c r="I716" s="15"/>
      <c r="J716" s="15"/>
      <c r="K716" s="15"/>
      <c r="L716" s="15"/>
      <c r="M716" s="15"/>
      <c r="N716" s="15"/>
      <c r="O716" s="15"/>
      <c r="P716" s="15"/>
      <c r="Q716" s="15"/>
      <c r="R716" s="15"/>
      <c r="S716" s="15"/>
      <c r="T716" s="15"/>
      <c r="U716" s="15"/>
    </row>
    <row r="717" spans="1:21" ht="30" customHeight="1" x14ac:dyDescent="0.25">
      <c r="A717" s="15"/>
      <c r="B717" s="15"/>
      <c r="C717" s="15"/>
      <c r="D717" s="15"/>
      <c r="E717" s="353"/>
      <c r="F717" s="15"/>
      <c r="G717" s="15"/>
      <c r="H717" s="15"/>
      <c r="I717" s="15"/>
      <c r="J717" s="15"/>
      <c r="K717" s="15"/>
      <c r="L717" s="15"/>
      <c r="M717" s="15"/>
      <c r="N717" s="15"/>
      <c r="O717" s="15"/>
      <c r="P717" s="15"/>
      <c r="Q717" s="15"/>
      <c r="R717" s="15"/>
      <c r="S717" s="15"/>
      <c r="T717" s="15"/>
      <c r="U717" s="15"/>
    </row>
    <row r="718" spans="1:21" ht="30" customHeight="1" x14ac:dyDescent="0.25">
      <c r="A718" s="15"/>
      <c r="B718" s="15"/>
      <c r="C718" s="15"/>
      <c r="D718" s="15"/>
      <c r="E718" s="353"/>
      <c r="F718" s="15"/>
      <c r="G718" s="15"/>
      <c r="H718" s="15"/>
      <c r="I718" s="15"/>
      <c r="J718" s="15"/>
      <c r="K718" s="15"/>
      <c r="L718" s="15"/>
      <c r="M718" s="15"/>
      <c r="N718" s="15"/>
      <c r="O718" s="15"/>
      <c r="P718" s="15"/>
      <c r="Q718" s="15"/>
      <c r="R718" s="15"/>
      <c r="S718" s="15"/>
      <c r="T718" s="15"/>
      <c r="U718" s="15"/>
    </row>
    <row r="719" spans="1:21" ht="30" customHeight="1" x14ac:dyDescent="0.25">
      <c r="A719" s="15"/>
      <c r="B719" s="15"/>
      <c r="C719" s="15"/>
      <c r="D719" s="15"/>
      <c r="E719" s="353"/>
      <c r="F719" s="15"/>
      <c r="G719" s="15"/>
      <c r="H719" s="15"/>
      <c r="I719" s="15"/>
      <c r="J719" s="15"/>
      <c r="K719" s="15"/>
      <c r="L719" s="15"/>
      <c r="M719" s="15"/>
      <c r="N719" s="15"/>
      <c r="O719" s="15"/>
      <c r="P719" s="15"/>
      <c r="Q719" s="15"/>
      <c r="R719" s="15"/>
      <c r="S719" s="15"/>
      <c r="T719" s="15"/>
      <c r="U719" s="15"/>
    </row>
    <row r="720" spans="1:21" ht="30" customHeight="1" x14ac:dyDescent="0.25">
      <c r="A720" s="15"/>
      <c r="B720" s="15"/>
      <c r="C720" s="15"/>
      <c r="D720" s="15"/>
      <c r="E720" s="353"/>
      <c r="F720" s="15"/>
      <c r="G720" s="15"/>
      <c r="H720" s="15"/>
      <c r="I720" s="15"/>
      <c r="J720" s="15"/>
      <c r="K720" s="15"/>
      <c r="L720" s="15"/>
      <c r="M720" s="15"/>
      <c r="N720" s="15"/>
      <c r="O720" s="15"/>
      <c r="P720" s="15"/>
      <c r="Q720" s="15"/>
      <c r="R720" s="15"/>
      <c r="S720" s="15"/>
      <c r="T720" s="15"/>
      <c r="U720" s="15"/>
    </row>
    <row r="721" spans="1:21" ht="30" customHeight="1" x14ac:dyDescent="0.25">
      <c r="A721" s="15"/>
      <c r="B721" s="15"/>
      <c r="C721" s="15"/>
      <c r="D721" s="15"/>
      <c r="E721" s="353"/>
      <c r="F721" s="15"/>
      <c r="G721" s="15"/>
      <c r="H721" s="15"/>
      <c r="I721" s="15"/>
      <c r="J721" s="15"/>
      <c r="K721" s="15"/>
      <c r="L721" s="15"/>
      <c r="M721" s="15"/>
      <c r="N721" s="15"/>
      <c r="O721" s="15"/>
      <c r="P721" s="15"/>
      <c r="Q721" s="15"/>
      <c r="R721" s="15"/>
      <c r="S721" s="15"/>
      <c r="T721" s="15"/>
      <c r="U721" s="15"/>
    </row>
    <row r="722" spans="1:21" ht="30" customHeight="1" x14ac:dyDescent="0.25">
      <c r="A722" s="15"/>
      <c r="B722" s="15"/>
      <c r="C722" s="15"/>
      <c r="D722" s="15"/>
      <c r="E722" s="353"/>
      <c r="F722" s="15"/>
      <c r="G722" s="15"/>
      <c r="H722" s="15"/>
      <c r="I722" s="15"/>
      <c r="J722" s="15"/>
      <c r="K722" s="15"/>
      <c r="L722" s="15"/>
      <c r="M722" s="15"/>
      <c r="N722" s="15"/>
      <c r="O722" s="15"/>
      <c r="P722" s="15"/>
      <c r="Q722" s="15"/>
      <c r="R722" s="15"/>
      <c r="S722" s="15"/>
      <c r="T722" s="15"/>
      <c r="U722" s="15"/>
    </row>
    <row r="723" spans="1:21" ht="30" customHeight="1" x14ac:dyDescent="0.25">
      <c r="A723" s="15"/>
      <c r="B723" s="15"/>
      <c r="C723" s="15"/>
      <c r="D723" s="15"/>
      <c r="E723" s="353"/>
      <c r="F723" s="15"/>
      <c r="G723" s="15"/>
      <c r="H723" s="15"/>
      <c r="I723" s="15"/>
      <c r="J723" s="15"/>
      <c r="K723" s="15"/>
      <c r="L723" s="15"/>
      <c r="M723" s="15"/>
      <c r="N723" s="15"/>
      <c r="O723" s="15"/>
      <c r="P723" s="15"/>
      <c r="Q723" s="15"/>
      <c r="R723" s="15"/>
      <c r="S723" s="15"/>
      <c r="T723" s="15"/>
      <c r="U723" s="15"/>
    </row>
    <row r="724" spans="1:21" ht="30" customHeight="1" x14ac:dyDescent="0.25">
      <c r="A724" s="15"/>
      <c r="B724" s="15"/>
      <c r="C724" s="15"/>
      <c r="D724" s="15"/>
      <c r="E724" s="353"/>
      <c r="F724" s="15"/>
      <c r="G724" s="15"/>
      <c r="H724" s="15"/>
      <c r="I724" s="15"/>
      <c r="J724" s="15"/>
      <c r="K724" s="15"/>
      <c r="L724" s="15"/>
      <c r="M724" s="15"/>
      <c r="N724" s="15"/>
      <c r="O724" s="15"/>
      <c r="P724" s="15"/>
      <c r="Q724" s="15"/>
      <c r="R724" s="15"/>
      <c r="S724" s="15"/>
      <c r="T724" s="15"/>
      <c r="U724" s="15"/>
    </row>
    <row r="725" spans="1:21" ht="30" customHeight="1" x14ac:dyDescent="0.25">
      <c r="A725" s="15"/>
      <c r="B725" s="15"/>
      <c r="C725" s="15"/>
      <c r="D725" s="15"/>
      <c r="E725" s="353"/>
      <c r="F725" s="15"/>
      <c r="G725" s="15"/>
      <c r="H725" s="15"/>
      <c r="I725" s="15"/>
      <c r="J725" s="15"/>
      <c r="K725" s="15"/>
      <c r="L725" s="15"/>
      <c r="M725" s="15"/>
      <c r="N725" s="15"/>
      <c r="O725" s="15"/>
      <c r="P725" s="15"/>
      <c r="Q725" s="15"/>
      <c r="R725" s="15"/>
      <c r="S725" s="15"/>
      <c r="T725" s="15"/>
      <c r="U725" s="15"/>
    </row>
    <row r="726" spans="1:21" ht="30" customHeight="1" x14ac:dyDescent="0.25">
      <c r="A726" s="15"/>
      <c r="B726" s="15"/>
      <c r="C726" s="15"/>
      <c r="D726" s="15"/>
      <c r="E726" s="353"/>
      <c r="F726" s="15"/>
      <c r="G726" s="15"/>
      <c r="H726" s="15"/>
      <c r="I726" s="15"/>
      <c r="J726" s="15"/>
      <c r="K726" s="15"/>
      <c r="L726" s="15"/>
      <c r="M726" s="15"/>
      <c r="N726" s="15"/>
      <c r="O726" s="15"/>
      <c r="P726" s="15"/>
      <c r="Q726" s="15"/>
      <c r="R726" s="15"/>
      <c r="S726" s="15"/>
      <c r="T726" s="15"/>
      <c r="U726" s="15"/>
    </row>
    <row r="727" spans="1:21" ht="30" customHeight="1" x14ac:dyDescent="0.25">
      <c r="A727" s="15"/>
      <c r="B727" s="15"/>
      <c r="C727" s="15"/>
      <c r="D727" s="15"/>
      <c r="E727" s="353"/>
      <c r="F727" s="15"/>
      <c r="G727" s="15"/>
      <c r="H727" s="15"/>
      <c r="I727" s="15"/>
      <c r="J727" s="15"/>
      <c r="K727" s="15"/>
      <c r="L727" s="15"/>
      <c r="M727" s="15"/>
      <c r="N727" s="15"/>
      <c r="O727" s="15"/>
      <c r="P727" s="15"/>
      <c r="Q727" s="15"/>
      <c r="R727" s="15"/>
      <c r="S727" s="15"/>
      <c r="T727" s="15"/>
      <c r="U727" s="15"/>
    </row>
    <row r="728" spans="1:21" ht="30" customHeight="1" x14ac:dyDescent="0.25">
      <c r="A728" s="15"/>
      <c r="B728" s="15"/>
      <c r="C728" s="15"/>
      <c r="D728" s="15"/>
      <c r="E728" s="353"/>
      <c r="F728" s="15"/>
      <c r="G728" s="15"/>
      <c r="H728" s="15"/>
      <c r="I728" s="15"/>
      <c r="J728" s="15"/>
      <c r="K728" s="15"/>
      <c r="L728" s="15"/>
      <c r="M728" s="15"/>
      <c r="N728" s="15"/>
      <c r="O728" s="15"/>
      <c r="P728" s="15"/>
      <c r="Q728" s="15"/>
      <c r="R728" s="15"/>
      <c r="S728" s="15"/>
      <c r="T728" s="15"/>
      <c r="U728" s="15"/>
    </row>
    <row r="729" spans="1:21" ht="30" customHeight="1" x14ac:dyDescent="0.25">
      <c r="A729" s="15"/>
      <c r="B729" s="15"/>
      <c r="C729" s="15"/>
      <c r="D729" s="15"/>
      <c r="E729" s="353"/>
      <c r="F729" s="15"/>
      <c r="G729" s="15"/>
      <c r="H729" s="15"/>
      <c r="I729" s="15"/>
      <c r="J729" s="15"/>
      <c r="K729" s="15"/>
      <c r="L729" s="15"/>
      <c r="M729" s="15"/>
      <c r="N729" s="15"/>
      <c r="O729" s="15"/>
      <c r="P729" s="15"/>
      <c r="Q729" s="15"/>
      <c r="R729" s="15"/>
      <c r="S729" s="15"/>
      <c r="T729" s="15"/>
      <c r="U729" s="15"/>
    </row>
    <row r="730" spans="1:21" ht="30" customHeight="1" x14ac:dyDescent="0.25">
      <c r="A730" s="15"/>
      <c r="B730" s="15"/>
      <c r="C730" s="15"/>
      <c r="D730" s="15"/>
      <c r="E730" s="353"/>
      <c r="F730" s="15"/>
      <c r="G730" s="15"/>
      <c r="H730" s="15"/>
      <c r="I730" s="15"/>
      <c r="J730" s="15"/>
      <c r="K730" s="15"/>
      <c r="L730" s="15"/>
      <c r="M730" s="15"/>
      <c r="N730" s="15"/>
      <c r="O730" s="15"/>
      <c r="P730" s="15"/>
      <c r="Q730" s="15"/>
      <c r="R730" s="15"/>
      <c r="S730" s="15"/>
      <c r="T730" s="15"/>
      <c r="U730" s="15"/>
    </row>
    <row r="731" spans="1:21" ht="30" customHeight="1" x14ac:dyDescent="0.25">
      <c r="A731" s="15"/>
      <c r="B731" s="15"/>
      <c r="C731" s="15"/>
      <c r="D731" s="15"/>
      <c r="E731" s="353"/>
      <c r="F731" s="15"/>
      <c r="G731" s="15"/>
      <c r="H731" s="15"/>
      <c r="I731" s="15"/>
      <c r="J731" s="15"/>
      <c r="K731" s="15"/>
      <c r="L731" s="15"/>
      <c r="M731" s="15"/>
      <c r="N731" s="15"/>
      <c r="O731" s="15"/>
      <c r="P731" s="15"/>
      <c r="Q731" s="15"/>
      <c r="R731" s="15"/>
      <c r="S731" s="15"/>
      <c r="T731" s="15"/>
      <c r="U731" s="15"/>
    </row>
    <row r="732" spans="1:21" ht="30" customHeight="1" x14ac:dyDescent="0.25">
      <c r="A732" s="15"/>
      <c r="B732" s="15"/>
      <c r="C732" s="15"/>
      <c r="D732" s="15"/>
      <c r="E732" s="353"/>
      <c r="F732" s="15"/>
      <c r="G732" s="15"/>
      <c r="H732" s="15"/>
      <c r="I732" s="15"/>
      <c r="J732" s="15"/>
      <c r="K732" s="15"/>
      <c r="L732" s="15"/>
      <c r="M732" s="15"/>
      <c r="N732" s="15"/>
      <c r="O732" s="15"/>
      <c r="P732" s="15"/>
      <c r="Q732" s="15"/>
      <c r="R732" s="15"/>
      <c r="S732" s="15"/>
      <c r="T732" s="15"/>
      <c r="U732" s="15"/>
    </row>
    <row r="733" spans="1:21" ht="30" customHeight="1" x14ac:dyDescent="0.25">
      <c r="A733" s="15"/>
      <c r="B733" s="15"/>
      <c r="C733" s="15"/>
      <c r="D733" s="15"/>
      <c r="E733" s="353"/>
      <c r="F733" s="15"/>
      <c r="G733" s="15"/>
      <c r="H733" s="15"/>
      <c r="I733" s="15"/>
      <c r="J733" s="15"/>
      <c r="K733" s="15"/>
      <c r="L733" s="15"/>
      <c r="M733" s="15"/>
      <c r="N733" s="15"/>
      <c r="O733" s="15"/>
      <c r="P733" s="15"/>
      <c r="Q733" s="15"/>
      <c r="R733" s="15"/>
      <c r="S733" s="15"/>
      <c r="T733" s="15"/>
      <c r="U733" s="15"/>
    </row>
    <row r="734" spans="1:21" ht="30" customHeight="1" x14ac:dyDescent="0.25">
      <c r="A734" s="15"/>
      <c r="B734" s="15"/>
      <c r="C734" s="15"/>
      <c r="D734" s="15"/>
      <c r="E734" s="353"/>
      <c r="F734" s="15"/>
      <c r="G734" s="15"/>
      <c r="H734" s="15"/>
      <c r="I734" s="15"/>
      <c r="J734" s="15"/>
      <c r="K734" s="15"/>
      <c r="L734" s="15"/>
      <c r="M734" s="15"/>
      <c r="N734" s="15"/>
      <c r="O734" s="15"/>
      <c r="P734" s="15"/>
      <c r="Q734" s="15"/>
      <c r="R734" s="15"/>
      <c r="S734" s="15"/>
      <c r="T734" s="15"/>
      <c r="U734" s="15"/>
    </row>
    <row r="735" spans="1:21" ht="30" customHeight="1" x14ac:dyDescent="0.25">
      <c r="A735" s="15"/>
      <c r="B735" s="15"/>
      <c r="C735" s="15"/>
      <c r="D735" s="15"/>
      <c r="E735" s="353"/>
      <c r="F735" s="15"/>
      <c r="G735" s="15"/>
      <c r="H735" s="15"/>
      <c r="I735" s="15"/>
      <c r="J735" s="15"/>
      <c r="K735" s="15"/>
      <c r="L735" s="15"/>
      <c r="M735" s="15"/>
      <c r="N735" s="15"/>
      <c r="O735" s="15"/>
      <c r="P735" s="15"/>
      <c r="Q735" s="15"/>
      <c r="R735" s="15"/>
      <c r="S735" s="15"/>
      <c r="T735" s="15"/>
      <c r="U735" s="15"/>
    </row>
    <row r="736" spans="1:21" ht="30" customHeight="1" x14ac:dyDescent="0.25">
      <c r="A736" s="15"/>
      <c r="B736" s="15"/>
      <c r="C736" s="15"/>
      <c r="D736" s="15"/>
      <c r="E736" s="353"/>
      <c r="F736" s="15"/>
      <c r="G736" s="15"/>
      <c r="H736" s="15"/>
      <c r="I736" s="15"/>
      <c r="J736" s="15"/>
      <c r="K736" s="15"/>
      <c r="L736" s="15"/>
      <c r="M736" s="15"/>
      <c r="N736" s="15"/>
      <c r="O736" s="15"/>
      <c r="P736" s="15"/>
      <c r="Q736" s="15"/>
      <c r="R736" s="15"/>
      <c r="S736" s="15"/>
      <c r="T736" s="15"/>
      <c r="U736" s="15"/>
    </row>
    <row r="737" spans="1:21" ht="30" customHeight="1" x14ac:dyDescent="0.25">
      <c r="A737" s="15"/>
      <c r="B737" s="15"/>
      <c r="C737" s="15"/>
      <c r="D737" s="15"/>
      <c r="E737" s="353"/>
      <c r="F737" s="15"/>
      <c r="G737" s="15"/>
      <c r="H737" s="15"/>
      <c r="I737" s="15"/>
      <c r="J737" s="15"/>
      <c r="K737" s="15"/>
      <c r="L737" s="15"/>
      <c r="M737" s="15"/>
      <c r="N737" s="15"/>
      <c r="O737" s="15"/>
      <c r="P737" s="15"/>
      <c r="Q737" s="15"/>
      <c r="R737" s="15"/>
      <c r="S737" s="15"/>
      <c r="T737" s="15"/>
      <c r="U737" s="15"/>
    </row>
    <row r="738" spans="1:21" ht="30" customHeight="1" x14ac:dyDescent="0.25">
      <c r="A738" s="15"/>
      <c r="B738" s="15"/>
      <c r="C738" s="15"/>
      <c r="D738" s="15"/>
      <c r="E738" s="353"/>
      <c r="F738" s="15"/>
      <c r="G738" s="15"/>
      <c r="H738" s="15"/>
      <c r="I738" s="15"/>
      <c r="J738" s="15"/>
      <c r="K738" s="15"/>
      <c r="L738" s="15"/>
      <c r="M738" s="15"/>
      <c r="N738" s="15"/>
      <c r="O738" s="15"/>
      <c r="P738" s="15"/>
      <c r="Q738" s="15"/>
      <c r="R738" s="15"/>
      <c r="S738" s="15"/>
      <c r="T738" s="15"/>
      <c r="U738" s="15"/>
    </row>
    <row r="739" spans="1:21" ht="30" customHeight="1" x14ac:dyDescent="0.25">
      <c r="A739" s="15"/>
      <c r="B739" s="15"/>
      <c r="C739" s="15"/>
      <c r="D739" s="15"/>
      <c r="E739" s="353"/>
      <c r="F739" s="15"/>
      <c r="G739" s="15"/>
      <c r="H739" s="15"/>
      <c r="I739" s="15"/>
      <c r="J739" s="15"/>
      <c r="K739" s="15"/>
      <c r="L739" s="15"/>
      <c r="M739" s="15"/>
      <c r="N739" s="15"/>
      <c r="O739" s="15"/>
      <c r="P739" s="15"/>
      <c r="Q739" s="15"/>
      <c r="R739" s="15"/>
      <c r="S739" s="15"/>
      <c r="T739" s="15"/>
      <c r="U739" s="15"/>
    </row>
    <row r="740" spans="1:21" ht="30" customHeight="1" x14ac:dyDescent="0.25">
      <c r="A740" s="15"/>
      <c r="B740" s="15"/>
      <c r="C740" s="15"/>
      <c r="D740" s="15"/>
      <c r="E740" s="353"/>
      <c r="F740" s="15"/>
      <c r="G740" s="15"/>
      <c r="H740" s="15"/>
      <c r="I740" s="15"/>
      <c r="J740" s="15"/>
      <c r="K740" s="15"/>
      <c r="L740" s="15"/>
      <c r="M740" s="15"/>
      <c r="N740" s="15"/>
      <c r="O740" s="15"/>
      <c r="P740" s="15"/>
      <c r="Q740" s="15"/>
      <c r="R740" s="15"/>
      <c r="S740" s="15"/>
      <c r="T740" s="15"/>
      <c r="U740" s="15"/>
    </row>
    <row r="741" spans="1:21" ht="30" customHeight="1" x14ac:dyDescent="0.25">
      <c r="A741" s="15"/>
      <c r="B741" s="15"/>
      <c r="C741" s="15"/>
      <c r="D741" s="15"/>
      <c r="E741" s="353"/>
      <c r="F741" s="15"/>
      <c r="G741" s="15"/>
      <c r="H741" s="15"/>
      <c r="I741" s="15"/>
      <c r="J741" s="15"/>
      <c r="K741" s="15"/>
      <c r="L741" s="15"/>
      <c r="M741" s="15"/>
      <c r="N741" s="15"/>
      <c r="O741" s="15"/>
      <c r="P741" s="15"/>
      <c r="Q741" s="15"/>
      <c r="R741" s="15"/>
      <c r="S741" s="15"/>
      <c r="T741" s="15"/>
      <c r="U741" s="15"/>
    </row>
    <row r="742" spans="1:21" ht="30" customHeight="1" x14ac:dyDescent="0.25">
      <c r="A742" s="15"/>
      <c r="B742" s="15"/>
      <c r="C742" s="15"/>
      <c r="D742" s="15"/>
      <c r="E742" s="353"/>
      <c r="F742" s="15"/>
      <c r="G742" s="15"/>
      <c r="H742" s="15"/>
      <c r="I742" s="15"/>
      <c r="J742" s="15"/>
      <c r="K742" s="15"/>
      <c r="L742" s="15"/>
      <c r="M742" s="15"/>
      <c r="N742" s="15"/>
      <c r="O742" s="15"/>
      <c r="P742" s="15"/>
      <c r="Q742" s="15"/>
      <c r="R742" s="15"/>
      <c r="S742" s="15"/>
      <c r="T742" s="15"/>
      <c r="U742" s="15"/>
    </row>
    <row r="743" spans="1:21" ht="30" customHeight="1" x14ac:dyDescent="0.25">
      <c r="A743" s="15"/>
      <c r="B743" s="15"/>
      <c r="C743" s="15"/>
      <c r="D743" s="15"/>
      <c r="E743" s="353"/>
      <c r="F743" s="15"/>
      <c r="G743" s="15"/>
      <c r="H743" s="15"/>
      <c r="I743" s="15"/>
      <c r="J743" s="15"/>
      <c r="K743" s="15"/>
      <c r="L743" s="15"/>
      <c r="M743" s="15"/>
      <c r="N743" s="15"/>
      <c r="O743" s="15"/>
      <c r="P743" s="15"/>
      <c r="Q743" s="15"/>
      <c r="R743" s="15"/>
      <c r="S743" s="15"/>
      <c r="T743" s="15"/>
      <c r="U743" s="15"/>
    </row>
    <row r="744" spans="1:21" ht="30" customHeight="1" x14ac:dyDescent="0.25">
      <c r="A744" s="15"/>
      <c r="B744" s="15"/>
      <c r="C744" s="15"/>
      <c r="D744" s="15"/>
      <c r="E744" s="353"/>
      <c r="F744" s="15"/>
      <c r="G744" s="15"/>
      <c r="H744" s="15"/>
      <c r="I744" s="15"/>
      <c r="J744" s="15"/>
      <c r="K744" s="15"/>
      <c r="L744" s="15"/>
      <c r="M744" s="15"/>
      <c r="N744" s="15"/>
      <c r="O744" s="15"/>
      <c r="P744" s="15"/>
      <c r="Q744" s="15"/>
      <c r="R744" s="15"/>
      <c r="S744" s="15"/>
      <c r="T744" s="15"/>
      <c r="U744" s="15"/>
    </row>
    <row r="745" spans="1:21" ht="30" customHeight="1" x14ac:dyDescent="0.25">
      <c r="A745" s="15"/>
      <c r="B745" s="15"/>
      <c r="C745" s="15"/>
      <c r="D745" s="15"/>
      <c r="E745" s="353"/>
      <c r="F745" s="15"/>
      <c r="G745" s="15"/>
      <c r="H745" s="15"/>
      <c r="I745" s="15"/>
      <c r="J745" s="15"/>
      <c r="K745" s="15"/>
      <c r="L745" s="15"/>
      <c r="M745" s="15"/>
      <c r="N745" s="15"/>
      <c r="O745" s="15"/>
      <c r="P745" s="15"/>
      <c r="Q745" s="15"/>
      <c r="R745" s="15"/>
      <c r="S745" s="15"/>
      <c r="T745" s="15"/>
      <c r="U745" s="15"/>
    </row>
    <row r="746" spans="1:21" ht="30" customHeight="1" x14ac:dyDescent="0.25">
      <c r="A746" s="15"/>
      <c r="B746" s="15"/>
      <c r="C746" s="15"/>
      <c r="D746" s="15"/>
      <c r="E746" s="353"/>
      <c r="F746" s="15"/>
      <c r="G746" s="15"/>
      <c r="H746" s="15"/>
      <c r="I746" s="15"/>
      <c r="J746" s="15"/>
      <c r="K746" s="15"/>
      <c r="L746" s="15"/>
      <c r="M746" s="15"/>
      <c r="N746" s="15"/>
      <c r="O746" s="15"/>
      <c r="P746" s="15"/>
      <c r="Q746" s="15"/>
      <c r="R746" s="15"/>
      <c r="S746" s="15"/>
      <c r="T746" s="15"/>
      <c r="U746" s="15"/>
    </row>
    <row r="747" spans="1:21" ht="30" customHeight="1" x14ac:dyDescent="0.25">
      <c r="A747" s="15"/>
      <c r="B747" s="15"/>
      <c r="C747" s="15"/>
      <c r="D747" s="15"/>
      <c r="E747" s="353"/>
      <c r="F747" s="15"/>
      <c r="G747" s="15"/>
      <c r="H747" s="15"/>
      <c r="I747" s="15"/>
      <c r="J747" s="15"/>
      <c r="K747" s="15"/>
      <c r="L747" s="15"/>
      <c r="M747" s="15"/>
      <c r="N747" s="15"/>
      <c r="O747" s="15"/>
      <c r="P747" s="15"/>
      <c r="Q747" s="15"/>
      <c r="R747" s="15"/>
      <c r="S747" s="15"/>
      <c r="T747" s="15"/>
      <c r="U747" s="15"/>
    </row>
    <row r="748" spans="1:21" ht="30" customHeight="1" x14ac:dyDescent="0.25">
      <c r="A748" s="15"/>
      <c r="B748" s="15"/>
      <c r="C748" s="15"/>
      <c r="D748" s="15"/>
      <c r="E748" s="353"/>
      <c r="F748" s="15"/>
      <c r="G748" s="15"/>
      <c r="H748" s="15"/>
      <c r="I748" s="15"/>
      <c r="J748" s="15"/>
      <c r="K748" s="15"/>
      <c r="L748" s="15"/>
      <c r="M748" s="15"/>
      <c r="N748" s="15"/>
      <c r="O748" s="15"/>
      <c r="P748" s="15"/>
      <c r="Q748" s="15"/>
      <c r="R748" s="15"/>
      <c r="S748" s="15"/>
      <c r="T748" s="15"/>
      <c r="U748" s="15"/>
    </row>
    <row r="749" spans="1:21" ht="30" customHeight="1" x14ac:dyDescent="0.25">
      <c r="A749" s="15"/>
      <c r="B749" s="15"/>
      <c r="C749" s="15"/>
      <c r="D749" s="15"/>
      <c r="E749" s="353"/>
      <c r="F749" s="15"/>
      <c r="G749" s="15"/>
      <c r="H749" s="15"/>
      <c r="I749" s="15"/>
      <c r="J749" s="15"/>
      <c r="K749" s="15"/>
      <c r="L749" s="15"/>
      <c r="M749" s="15"/>
      <c r="N749" s="15"/>
      <c r="O749" s="15"/>
      <c r="P749" s="15"/>
      <c r="Q749" s="15"/>
      <c r="R749" s="15"/>
      <c r="S749" s="15"/>
      <c r="T749" s="15"/>
      <c r="U749" s="15"/>
    </row>
    <row r="750" spans="1:21" ht="30" customHeight="1" x14ac:dyDescent="0.25">
      <c r="A750" s="15"/>
      <c r="B750" s="15"/>
      <c r="C750" s="15"/>
      <c r="D750" s="15"/>
      <c r="E750" s="353"/>
      <c r="F750" s="15"/>
      <c r="G750" s="15"/>
      <c r="H750" s="15"/>
      <c r="I750" s="15"/>
      <c r="J750" s="15"/>
      <c r="K750" s="15"/>
      <c r="L750" s="15"/>
      <c r="M750" s="15"/>
      <c r="N750" s="15"/>
      <c r="O750" s="15"/>
      <c r="P750" s="15"/>
      <c r="Q750" s="15"/>
      <c r="R750" s="15"/>
      <c r="S750" s="15"/>
      <c r="T750" s="15"/>
      <c r="U750" s="15"/>
    </row>
    <row r="751" spans="1:21" ht="30" customHeight="1" x14ac:dyDescent="0.25">
      <c r="A751" s="15"/>
      <c r="B751" s="15"/>
      <c r="C751" s="15"/>
      <c r="D751" s="15"/>
      <c r="E751" s="353"/>
      <c r="F751" s="15"/>
      <c r="G751" s="15"/>
      <c r="H751" s="15"/>
      <c r="I751" s="15"/>
      <c r="J751" s="15"/>
      <c r="K751" s="15"/>
      <c r="L751" s="15"/>
      <c r="M751" s="15"/>
      <c r="N751" s="15"/>
      <c r="O751" s="15"/>
      <c r="P751" s="15"/>
      <c r="Q751" s="15"/>
      <c r="R751" s="15"/>
      <c r="S751" s="15"/>
      <c r="T751" s="15"/>
      <c r="U751" s="15"/>
    </row>
    <row r="752" spans="1:21" ht="30" customHeight="1" x14ac:dyDescent="0.25">
      <c r="A752" s="15"/>
      <c r="B752" s="15"/>
      <c r="C752" s="15"/>
      <c r="D752" s="15"/>
      <c r="E752" s="353"/>
      <c r="F752" s="15"/>
      <c r="G752" s="15"/>
      <c r="H752" s="15"/>
      <c r="I752" s="15"/>
      <c r="J752" s="15"/>
      <c r="K752" s="15"/>
      <c r="L752" s="15"/>
      <c r="M752" s="15"/>
      <c r="N752" s="15"/>
      <c r="O752" s="15"/>
      <c r="P752" s="15"/>
      <c r="Q752" s="15"/>
      <c r="R752" s="15"/>
      <c r="S752" s="15"/>
      <c r="T752" s="15"/>
      <c r="U752" s="15"/>
    </row>
    <row r="753" spans="1:21" ht="30" customHeight="1" x14ac:dyDescent="0.25">
      <c r="A753" s="15"/>
      <c r="B753" s="15"/>
      <c r="C753" s="15"/>
      <c r="D753" s="15"/>
      <c r="E753" s="353"/>
      <c r="F753" s="15"/>
      <c r="G753" s="15"/>
      <c r="H753" s="15"/>
      <c r="I753" s="15"/>
      <c r="J753" s="15"/>
      <c r="K753" s="15"/>
      <c r="L753" s="15"/>
      <c r="M753" s="15"/>
      <c r="N753" s="15"/>
      <c r="O753" s="15"/>
      <c r="P753" s="15"/>
      <c r="Q753" s="15"/>
      <c r="R753" s="15"/>
      <c r="S753" s="15"/>
      <c r="T753" s="15"/>
      <c r="U753" s="15"/>
    </row>
    <row r="754" spans="1:21" ht="30" customHeight="1" x14ac:dyDescent="0.25">
      <c r="A754" s="15"/>
      <c r="B754" s="15"/>
      <c r="C754" s="15"/>
      <c r="D754" s="15"/>
      <c r="E754" s="353"/>
      <c r="F754" s="15"/>
      <c r="G754" s="15"/>
      <c r="H754" s="15"/>
      <c r="I754" s="15"/>
      <c r="J754" s="15"/>
      <c r="K754" s="15"/>
      <c r="L754" s="15"/>
      <c r="M754" s="15"/>
      <c r="N754" s="15"/>
      <c r="O754" s="15"/>
      <c r="P754" s="15"/>
      <c r="Q754" s="15"/>
      <c r="R754" s="15"/>
      <c r="S754" s="15"/>
      <c r="T754" s="15"/>
      <c r="U754" s="15"/>
    </row>
    <row r="755" spans="1:21" ht="30" customHeight="1" x14ac:dyDescent="0.25">
      <c r="A755" s="15"/>
      <c r="B755" s="15"/>
      <c r="C755" s="15"/>
      <c r="D755" s="15"/>
      <c r="E755" s="353"/>
      <c r="F755" s="15"/>
      <c r="G755" s="15"/>
      <c r="H755" s="15"/>
      <c r="I755" s="15"/>
      <c r="J755" s="15"/>
      <c r="K755" s="15"/>
      <c r="L755" s="15"/>
      <c r="M755" s="15"/>
      <c r="N755" s="15"/>
      <c r="O755" s="15"/>
      <c r="P755" s="15"/>
      <c r="Q755" s="15"/>
      <c r="R755" s="15"/>
      <c r="S755" s="15"/>
      <c r="T755" s="15"/>
      <c r="U755" s="15"/>
    </row>
    <row r="756" spans="1:21" ht="30" customHeight="1" x14ac:dyDescent="0.25">
      <c r="A756" s="15"/>
      <c r="B756" s="15"/>
      <c r="C756" s="15"/>
      <c r="D756" s="15"/>
      <c r="E756" s="353"/>
      <c r="F756" s="15"/>
      <c r="G756" s="15"/>
      <c r="H756" s="15"/>
      <c r="I756" s="15"/>
      <c r="J756" s="15"/>
      <c r="K756" s="15"/>
      <c r="L756" s="15"/>
      <c r="M756" s="15"/>
      <c r="N756" s="15"/>
      <c r="O756" s="15"/>
      <c r="P756" s="15"/>
      <c r="Q756" s="15"/>
      <c r="R756" s="15"/>
      <c r="S756" s="15"/>
      <c r="T756" s="15"/>
      <c r="U756" s="15"/>
    </row>
    <row r="757" spans="1:21" ht="30" customHeight="1" x14ac:dyDescent="0.25">
      <c r="A757" s="15"/>
      <c r="B757" s="15"/>
      <c r="C757" s="15"/>
      <c r="D757" s="15"/>
      <c r="E757" s="353"/>
      <c r="F757" s="15"/>
      <c r="G757" s="15"/>
      <c r="H757" s="15"/>
      <c r="I757" s="15"/>
      <c r="J757" s="15"/>
      <c r="K757" s="15"/>
      <c r="L757" s="15"/>
      <c r="M757" s="15"/>
      <c r="N757" s="15"/>
      <c r="O757" s="15"/>
      <c r="P757" s="15"/>
      <c r="Q757" s="15"/>
      <c r="R757" s="15"/>
      <c r="S757" s="15"/>
      <c r="T757" s="15"/>
      <c r="U757" s="15"/>
    </row>
    <row r="758" spans="1:21" ht="30" customHeight="1" x14ac:dyDescent="0.25">
      <c r="A758" s="15"/>
      <c r="B758" s="15"/>
      <c r="C758" s="15"/>
      <c r="D758" s="15"/>
      <c r="E758" s="353"/>
      <c r="F758" s="15"/>
      <c r="G758" s="15"/>
      <c r="H758" s="15"/>
      <c r="I758" s="15"/>
      <c r="J758" s="15"/>
      <c r="K758" s="15"/>
      <c r="L758" s="15"/>
      <c r="M758" s="15"/>
      <c r="N758" s="15"/>
      <c r="O758" s="15"/>
      <c r="P758" s="15"/>
      <c r="Q758" s="15"/>
      <c r="R758" s="15"/>
      <c r="S758" s="15"/>
      <c r="T758" s="15"/>
      <c r="U758" s="15"/>
    </row>
    <row r="759" spans="1:21" ht="30" customHeight="1" x14ac:dyDescent="0.25">
      <c r="A759" s="15"/>
      <c r="B759" s="15"/>
      <c r="C759" s="15"/>
      <c r="D759" s="15"/>
      <c r="E759" s="353"/>
      <c r="F759" s="15"/>
      <c r="G759" s="15"/>
      <c r="H759" s="15"/>
      <c r="I759" s="15"/>
      <c r="J759" s="15"/>
      <c r="K759" s="15"/>
      <c r="L759" s="15"/>
      <c r="M759" s="15"/>
      <c r="N759" s="15"/>
      <c r="O759" s="15"/>
      <c r="P759" s="15"/>
      <c r="Q759" s="15"/>
      <c r="R759" s="15"/>
      <c r="S759" s="15"/>
      <c r="T759" s="15"/>
      <c r="U759" s="15"/>
    </row>
    <row r="760" spans="1:21" ht="30" customHeight="1" x14ac:dyDescent="0.25">
      <c r="A760" s="15"/>
      <c r="B760" s="15"/>
      <c r="C760" s="15"/>
      <c r="D760" s="15"/>
      <c r="E760" s="353"/>
      <c r="F760" s="15"/>
      <c r="G760" s="15"/>
      <c r="H760" s="15"/>
      <c r="I760" s="15"/>
      <c r="J760" s="15"/>
      <c r="K760" s="15"/>
      <c r="L760" s="15"/>
      <c r="M760" s="15"/>
      <c r="N760" s="15"/>
      <c r="O760" s="15"/>
      <c r="P760" s="15"/>
      <c r="Q760" s="15"/>
      <c r="R760" s="15"/>
      <c r="S760" s="15"/>
      <c r="T760" s="15"/>
      <c r="U760" s="15"/>
    </row>
    <row r="761" spans="1:21" ht="30" customHeight="1" x14ac:dyDescent="0.25">
      <c r="A761" s="15"/>
      <c r="B761" s="15"/>
      <c r="C761" s="15"/>
      <c r="D761" s="15"/>
      <c r="E761" s="353"/>
      <c r="F761" s="15"/>
      <c r="G761" s="15"/>
      <c r="H761" s="15"/>
      <c r="I761" s="15"/>
      <c r="J761" s="15"/>
      <c r="K761" s="15"/>
      <c r="L761" s="15"/>
      <c r="M761" s="15"/>
      <c r="N761" s="15"/>
      <c r="O761" s="15"/>
      <c r="P761" s="15"/>
      <c r="Q761" s="15"/>
      <c r="R761" s="15"/>
      <c r="S761" s="15"/>
      <c r="T761" s="15"/>
      <c r="U761" s="15"/>
    </row>
    <row r="762" spans="1:21" ht="30" customHeight="1" x14ac:dyDescent="0.25">
      <c r="A762" s="15"/>
      <c r="B762" s="15"/>
      <c r="C762" s="15"/>
      <c r="D762" s="15"/>
      <c r="E762" s="353"/>
      <c r="F762" s="15"/>
      <c r="G762" s="15"/>
      <c r="H762" s="15"/>
      <c r="I762" s="15"/>
      <c r="J762" s="15"/>
      <c r="K762" s="15"/>
      <c r="L762" s="15"/>
      <c r="M762" s="15"/>
      <c r="N762" s="15"/>
      <c r="O762" s="15"/>
      <c r="P762" s="15"/>
      <c r="Q762" s="15"/>
      <c r="R762" s="15"/>
      <c r="S762" s="15"/>
      <c r="T762" s="15"/>
      <c r="U762" s="15"/>
    </row>
    <row r="763" spans="1:21" ht="30" customHeight="1" x14ac:dyDescent="0.25">
      <c r="A763" s="15"/>
      <c r="B763" s="15"/>
      <c r="C763" s="15"/>
      <c r="D763" s="15"/>
      <c r="E763" s="353"/>
      <c r="F763" s="15"/>
      <c r="G763" s="15"/>
      <c r="H763" s="15"/>
      <c r="I763" s="15"/>
      <c r="J763" s="15"/>
      <c r="K763" s="15"/>
      <c r="L763" s="15"/>
      <c r="M763" s="15"/>
      <c r="N763" s="15"/>
      <c r="O763" s="15"/>
      <c r="P763" s="15"/>
      <c r="Q763" s="15"/>
      <c r="R763" s="15"/>
      <c r="S763" s="15"/>
      <c r="T763" s="15"/>
      <c r="U763" s="15"/>
    </row>
    <row r="764" spans="1:21" ht="30" customHeight="1" x14ac:dyDescent="0.25">
      <c r="A764" s="15"/>
      <c r="B764" s="15"/>
      <c r="C764" s="15"/>
      <c r="D764" s="15"/>
      <c r="E764" s="353"/>
      <c r="F764" s="15"/>
      <c r="G764" s="15"/>
      <c r="H764" s="15"/>
      <c r="I764" s="15"/>
      <c r="J764" s="15"/>
      <c r="K764" s="15"/>
      <c r="L764" s="15"/>
      <c r="M764" s="15"/>
      <c r="N764" s="15"/>
      <c r="O764" s="15"/>
      <c r="P764" s="15"/>
      <c r="Q764" s="15"/>
      <c r="R764" s="15"/>
      <c r="S764" s="15"/>
      <c r="T764" s="15"/>
      <c r="U764" s="15"/>
    </row>
    <row r="765" spans="1:21" ht="30" customHeight="1" x14ac:dyDescent="0.25">
      <c r="A765" s="15"/>
      <c r="B765" s="15"/>
      <c r="C765" s="15"/>
      <c r="D765" s="15"/>
      <c r="E765" s="353"/>
      <c r="F765" s="15"/>
      <c r="G765" s="15"/>
      <c r="H765" s="15"/>
      <c r="I765" s="15"/>
      <c r="J765" s="15"/>
      <c r="K765" s="15"/>
      <c r="L765" s="15"/>
      <c r="M765" s="15"/>
      <c r="N765" s="15"/>
      <c r="O765" s="15"/>
      <c r="P765" s="15"/>
      <c r="Q765" s="15"/>
      <c r="R765" s="15"/>
      <c r="S765" s="15"/>
      <c r="T765" s="15"/>
      <c r="U765" s="15"/>
    </row>
    <row r="766" spans="1:21" ht="30" customHeight="1" x14ac:dyDescent="0.25">
      <c r="A766" s="15"/>
      <c r="B766" s="15"/>
      <c r="C766" s="15"/>
      <c r="D766" s="15"/>
      <c r="E766" s="353"/>
      <c r="F766" s="15"/>
      <c r="G766" s="15"/>
      <c r="H766" s="15"/>
      <c r="I766" s="15"/>
      <c r="J766" s="15"/>
      <c r="K766" s="15"/>
      <c r="L766" s="15"/>
      <c r="M766" s="15"/>
      <c r="N766" s="15"/>
      <c r="O766" s="15"/>
      <c r="P766" s="15"/>
      <c r="Q766" s="15"/>
      <c r="R766" s="15"/>
      <c r="S766" s="15"/>
      <c r="T766" s="15"/>
      <c r="U766" s="15"/>
    </row>
    <row r="767" spans="1:21" ht="30" customHeight="1" x14ac:dyDescent="0.25">
      <c r="A767" s="15"/>
      <c r="B767" s="15"/>
      <c r="C767" s="15"/>
      <c r="D767" s="15"/>
      <c r="E767" s="353"/>
      <c r="F767" s="15"/>
      <c r="G767" s="15"/>
      <c r="H767" s="15"/>
      <c r="I767" s="15"/>
      <c r="J767" s="15"/>
      <c r="K767" s="15"/>
      <c r="L767" s="15"/>
      <c r="M767" s="15"/>
      <c r="N767" s="15"/>
      <c r="O767" s="15"/>
      <c r="P767" s="15"/>
      <c r="Q767" s="15"/>
      <c r="R767" s="15"/>
      <c r="S767" s="15"/>
      <c r="T767" s="15"/>
      <c r="U767" s="15"/>
    </row>
    <row r="768" spans="1:21" ht="30" customHeight="1" x14ac:dyDescent="0.25">
      <c r="A768" s="15"/>
      <c r="B768" s="15"/>
      <c r="C768" s="15"/>
      <c r="D768" s="15"/>
      <c r="E768" s="353"/>
      <c r="F768" s="15"/>
      <c r="G768" s="15"/>
      <c r="H768" s="15"/>
      <c r="I768" s="15"/>
      <c r="J768" s="15"/>
      <c r="K768" s="15"/>
      <c r="L768" s="15"/>
      <c r="M768" s="15"/>
      <c r="N768" s="15"/>
      <c r="O768" s="15"/>
      <c r="P768" s="15"/>
      <c r="Q768" s="15"/>
      <c r="R768" s="15"/>
      <c r="S768" s="15"/>
      <c r="T768" s="15"/>
      <c r="U768" s="15"/>
    </row>
    <row r="769" spans="1:21" ht="30" customHeight="1" x14ac:dyDescent="0.25">
      <c r="A769" s="15"/>
      <c r="B769" s="15"/>
      <c r="C769" s="15"/>
      <c r="D769" s="15"/>
      <c r="E769" s="353"/>
      <c r="F769" s="15"/>
      <c r="G769" s="15"/>
      <c r="H769" s="15"/>
      <c r="I769" s="15"/>
      <c r="J769" s="15"/>
      <c r="K769" s="15"/>
      <c r="L769" s="15"/>
      <c r="M769" s="15"/>
      <c r="N769" s="15"/>
      <c r="O769" s="15"/>
      <c r="P769" s="15"/>
      <c r="Q769" s="15"/>
      <c r="R769" s="15"/>
      <c r="S769" s="15"/>
      <c r="T769" s="15"/>
      <c r="U769" s="15"/>
    </row>
    <row r="770" spans="1:21" ht="30" customHeight="1" x14ac:dyDescent="0.25">
      <c r="A770" s="15"/>
      <c r="B770" s="15"/>
      <c r="C770" s="15"/>
      <c r="D770" s="15"/>
      <c r="E770" s="353"/>
      <c r="F770" s="15"/>
      <c r="G770" s="15"/>
      <c r="H770" s="15"/>
      <c r="I770" s="15"/>
      <c r="J770" s="15"/>
      <c r="K770" s="15"/>
      <c r="L770" s="15"/>
      <c r="M770" s="15"/>
      <c r="N770" s="15"/>
      <c r="O770" s="15"/>
      <c r="P770" s="15"/>
      <c r="Q770" s="15"/>
      <c r="R770" s="15"/>
      <c r="S770" s="15"/>
      <c r="T770" s="15"/>
      <c r="U770" s="15"/>
    </row>
    <row r="771" spans="1:21" ht="30" customHeight="1" x14ac:dyDescent="0.25">
      <c r="A771" s="15"/>
      <c r="B771" s="15"/>
      <c r="C771" s="15"/>
      <c r="D771" s="15"/>
      <c r="E771" s="353"/>
      <c r="F771" s="15"/>
      <c r="G771" s="15"/>
      <c r="H771" s="15"/>
      <c r="I771" s="15"/>
      <c r="J771" s="15"/>
      <c r="K771" s="15"/>
      <c r="L771" s="15"/>
      <c r="M771" s="15"/>
      <c r="N771" s="15"/>
      <c r="O771" s="15"/>
      <c r="P771" s="15"/>
      <c r="Q771" s="15"/>
      <c r="R771" s="15"/>
      <c r="S771" s="15"/>
      <c r="T771" s="15"/>
      <c r="U771" s="15"/>
    </row>
    <row r="772" spans="1:21" ht="30" customHeight="1" x14ac:dyDescent="0.25">
      <c r="A772" s="15"/>
      <c r="B772" s="15"/>
      <c r="C772" s="15"/>
      <c r="D772" s="15"/>
      <c r="E772" s="353"/>
      <c r="F772" s="15"/>
      <c r="G772" s="15"/>
      <c r="H772" s="15"/>
      <c r="I772" s="15"/>
      <c r="J772" s="15"/>
      <c r="K772" s="15"/>
      <c r="L772" s="15"/>
      <c r="M772" s="15"/>
      <c r="N772" s="15"/>
      <c r="O772" s="15"/>
      <c r="P772" s="15"/>
      <c r="Q772" s="15"/>
      <c r="R772" s="15"/>
      <c r="S772" s="15"/>
      <c r="T772" s="15"/>
      <c r="U772" s="15"/>
    </row>
    <row r="773" spans="1:21" ht="30" customHeight="1" x14ac:dyDescent="0.25">
      <c r="A773" s="15"/>
      <c r="B773" s="15"/>
      <c r="C773" s="15"/>
      <c r="D773" s="15"/>
      <c r="E773" s="353"/>
      <c r="F773" s="15"/>
      <c r="G773" s="15"/>
      <c r="H773" s="15"/>
      <c r="I773" s="15"/>
      <c r="J773" s="15"/>
      <c r="K773" s="15"/>
      <c r="L773" s="15"/>
      <c r="M773" s="15"/>
      <c r="N773" s="15"/>
      <c r="O773" s="15"/>
      <c r="P773" s="15"/>
      <c r="Q773" s="15"/>
      <c r="R773" s="15"/>
      <c r="S773" s="15"/>
      <c r="T773" s="15"/>
      <c r="U773" s="15"/>
    </row>
    <row r="774" spans="1:21" ht="30" customHeight="1" x14ac:dyDescent="0.25">
      <c r="A774" s="15"/>
      <c r="B774" s="15"/>
      <c r="C774" s="15"/>
      <c r="D774" s="15"/>
      <c r="E774" s="353"/>
      <c r="F774" s="15"/>
      <c r="G774" s="15"/>
      <c r="H774" s="15"/>
      <c r="I774" s="15"/>
      <c r="J774" s="15"/>
      <c r="K774" s="15"/>
      <c r="L774" s="15"/>
      <c r="M774" s="15"/>
      <c r="N774" s="15"/>
      <c r="O774" s="15"/>
      <c r="P774" s="15"/>
      <c r="Q774" s="15"/>
      <c r="R774" s="15"/>
      <c r="S774" s="15"/>
      <c r="T774" s="15"/>
      <c r="U774" s="15"/>
    </row>
    <row r="775" spans="1:21" ht="30" customHeight="1" x14ac:dyDescent="0.25">
      <c r="A775" s="15"/>
      <c r="B775" s="15"/>
      <c r="C775" s="15"/>
      <c r="D775" s="15"/>
      <c r="E775" s="353"/>
      <c r="F775" s="15"/>
      <c r="G775" s="15"/>
      <c r="H775" s="15"/>
      <c r="I775" s="15"/>
      <c r="J775" s="15"/>
      <c r="K775" s="15"/>
      <c r="L775" s="15"/>
      <c r="M775" s="15"/>
      <c r="N775" s="15"/>
      <c r="O775" s="15"/>
      <c r="P775" s="15"/>
      <c r="Q775" s="15"/>
      <c r="R775" s="15"/>
      <c r="S775" s="15"/>
      <c r="T775" s="15"/>
      <c r="U775" s="15"/>
    </row>
    <row r="776" spans="1:21" ht="30" customHeight="1" x14ac:dyDescent="0.25">
      <c r="A776" s="15"/>
      <c r="B776" s="15"/>
      <c r="C776" s="15"/>
      <c r="D776" s="15"/>
      <c r="E776" s="353"/>
      <c r="F776" s="15"/>
      <c r="G776" s="15"/>
      <c r="H776" s="15"/>
      <c r="I776" s="15"/>
      <c r="J776" s="15"/>
      <c r="K776" s="15"/>
      <c r="L776" s="15"/>
      <c r="M776" s="15"/>
      <c r="N776" s="15"/>
      <c r="O776" s="15"/>
      <c r="P776" s="15"/>
      <c r="Q776" s="15"/>
      <c r="R776" s="15"/>
      <c r="S776" s="15"/>
      <c r="T776" s="15"/>
      <c r="U776" s="15"/>
    </row>
    <row r="777" spans="1:21" ht="30" customHeight="1" x14ac:dyDescent="0.25">
      <c r="A777" s="15"/>
      <c r="B777" s="15"/>
      <c r="C777" s="15"/>
      <c r="D777" s="15"/>
      <c r="E777" s="353"/>
      <c r="F777" s="15"/>
      <c r="G777" s="15"/>
      <c r="H777" s="15"/>
      <c r="I777" s="15"/>
      <c r="J777" s="15"/>
      <c r="K777" s="15"/>
      <c r="L777" s="15"/>
      <c r="M777" s="15"/>
      <c r="N777" s="15"/>
      <c r="O777" s="15"/>
      <c r="P777" s="15"/>
      <c r="Q777" s="15"/>
      <c r="R777" s="15"/>
      <c r="S777" s="15"/>
      <c r="T777" s="15"/>
      <c r="U777" s="15"/>
    </row>
    <row r="778" spans="1:21" ht="30" customHeight="1" x14ac:dyDescent="0.25">
      <c r="A778" s="15"/>
      <c r="B778" s="15"/>
      <c r="C778" s="15"/>
      <c r="D778" s="15"/>
      <c r="E778" s="353"/>
      <c r="F778" s="15"/>
      <c r="G778" s="15"/>
      <c r="H778" s="15"/>
      <c r="I778" s="15"/>
      <c r="J778" s="15"/>
      <c r="K778" s="15"/>
      <c r="L778" s="15"/>
      <c r="M778" s="15"/>
      <c r="N778" s="15"/>
      <c r="O778" s="15"/>
      <c r="P778" s="15"/>
      <c r="Q778" s="15"/>
      <c r="R778" s="15"/>
      <c r="S778" s="15"/>
      <c r="T778" s="15"/>
      <c r="U778" s="15"/>
    </row>
    <row r="779" spans="1:21" ht="30" customHeight="1" x14ac:dyDescent="0.25">
      <c r="A779" s="15"/>
      <c r="B779" s="15"/>
      <c r="C779" s="15"/>
      <c r="D779" s="15"/>
      <c r="E779" s="353"/>
      <c r="F779" s="15"/>
      <c r="G779" s="15"/>
      <c r="H779" s="15"/>
      <c r="I779" s="15"/>
      <c r="J779" s="15"/>
      <c r="K779" s="15"/>
      <c r="L779" s="15"/>
      <c r="M779" s="15"/>
      <c r="N779" s="15"/>
      <c r="O779" s="15"/>
      <c r="P779" s="15"/>
      <c r="Q779" s="15"/>
      <c r="R779" s="15"/>
      <c r="S779" s="15"/>
      <c r="T779" s="15"/>
      <c r="U779" s="15"/>
    </row>
    <row r="780" spans="1:21" ht="30" customHeight="1" x14ac:dyDescent="0.25">
      <c r="A780" s="15"/>
      <c r="B780" s="15"/>
      <c r="C780" s="15"/>
      <c r="D780" s="15"/>
      <c r="E780" s="353"/>
      <c r="F780" s="15"/>
      <c r="G780" s="15"/>
      <c r="H780" s="15"/>
      <c r="I780" s="15"/>
      <c r="J780" s="15"/>
      <c r="K780" s="15"/>
      <c r="L780" s="15"/>
      <c r="M780" s="15"/>
      <c r="N780" s="15"/>
      <c r="O780" s="15"/>
      <c r="P780" s="15"/>
      <c r="Q780" s="15"/>
      <c r="R780" s="15"/>
      <c r="S780" s="15"/>
      <c r="T780" s="15"/>
      <c r="U780" s="15"/>
    </row>
    <row r="781" spans="1:21" ht="30" customHeight="1" x14ac:dyDescent="0.25">
      <c r="A781" s="15"/>
      <c r="B781" s="15"/>
      <c r="C781" s="15"/>
      <c r="D781" s="15"/>
      <c r="E781" s="353"/>
      <c r="F781" s="15"/>
      <c r="G781" s="15"/>
      <c r="H781" s="15"/>
      <c r="I781" s="15"/>
      <c r="J781" s="15"/>
      <c r="K781" s="15"/>
      <c r="L781" s="15"/>
      <c r="M781" s="15"/>
      <c r="N781" s="15"/>
      <c r="O781" s="15"/>
      <c r="P781" s="15"/>
      <c r="Q781" s="15"/>
      <c r="R781" s="15"/>
      <c r="S781" s="15"/>
      <c r="T781" s="15"/>
      <c r="U781" s="15"/>
    </row>
    <row r="782" spans="1:21" ht="30" customHeight="1" x14ac:dyDescent="0.25">
      <c r="A782" s="15"/>
      <c r="B782" s="15"/>
      <c r="C782" s="15"/>
      <c r="D782" s="15"/>
      <c r="E782" s="353"/>
      <c r="F782" s="15"/>
      <c r="G782" s="15"/>
      <c r="H782" s="15"/>
      <c r="I782" s="15"/>
      <c r="J782" s="15"/>
      <c r="K782" s="15"/>
      <c r="L782" s="15"/>
      <c r="M782" s="15"/>
      <c r="N782" s="15"/>
      <c r="O782" s="15"/>
      <c r="P782" s="15"/>
      <c r="Q782" s="15"/>
      <c r="R782" s="15"/>
      <c r="S782" s="15"/>
      <c r="T782" s="15"/>
      <c r="U782" s="15"/>
    </row>
    <row r="783" spans="1:21" ht="30" customHeight="1" x14ac:dyDescent="0.25">
      <c r="A783" s="15"/>
      <c r="B783" s="15"/>
      <c r="C783" s="15"/>
      <c r="D783" s="15"/>
      <c r="E783" s="353"/>
      <c r="F783" s="15"/>
      <c r="G783" s="15"/>
      <c r="H783" s="15"/>
      <c r="I783" s="15"/>
      <c r="J783" s="15"/>
      <c r="K783" s="15"/>
      <c r="L783" s="15"/>
      <c r="M783" s="15"/>
      <c r="N783" s="15"/>
      <c r="O783" s="15"/>
      <c r="P783" s="15"/>
      <c r="Q783" s="15"/>
      <c r="R783" s="15"/>
      <c r="S783" s="15"/>
      <c r="T783" s="15"/>
      <c r="U783" s="15"/>
    </row>
    <row r="784" spans="1:21" ht="30" customHeight="1" x14ac:dyDescent="0.25">
      <c r="A784" s="15"/>
      <c r="B784" s="15"/>
      <c r="C784" s="15"/>
      <c r="D784" s="15"/>
      <c r="E784" s="353"/>
      <c r="F784" s="15"/>
      <c r="G784" s="15"/>
      <c r="H784" s="15"/>
      <c r="I784" s="15"/>
      <c r="J784" s="15"/>
      <c r="K784" s="15"/>
      <c r="L784" s="15"/>
      <c r="M784" s="15"/>
      <c r="N784" s="15"/>
      <c r="O784" s="15"/>
      <c r="P784" s="15"/>
      <c r="Q784" s="15"/>
      <c r="R784" s="15"/>
      <c r="S784" s="15"/>
      <c r="T784" s="15"/>
      <c r="U784" s="15"/>
    </row>
    <row r="785" spans="1:21" ht="30" customHeight="1" x14ac:dyDescent="0.25">
      <c r="A785" s="15"/>
      <c r="B785" s="15"/>
      <c r="C785" s="15"/>
      <c r="D785" s="15"/>
      <c r="E785" s="353"/>
      <c r="F785" s="15"/>
      <c r="G785" s="15"/>
      <c r="H785" s="15"/>
      <c r="I785" s="15"/>
      <c r="J785" s="15"/>
      <c r="K785" s="15"/>
      <c r="L785" s="15"/>
      <c r="M785" s="15"/>
      <c r="N785" s="15"/>
      <c r="O785" s="15"/>
      <c r="P785" s="15"/>
      <c r="Q785" s="15"/>
      <c r="R785" s="15"/>
      <c r="S785" s="15"/>
      <c r="T785" s="15"/>
      <c r="U785" s="15"/>
    </row>
    <row r="786" spans="1:21" ht="30" customHeight="1" x14ac:dyDescent="0.25">
      <c r="A786" s="15"/>
      <c r="B786" s="15"/>
      <c r="C786" s="15"/>
      <c r="D786" s="15"/>
      <c r="E786" s="353"/>
      <c r="F786" s="15"/>
      <c r="G786" s="15"/>
      <c r="H786" s="15"/>
      <c r="I786" s="15"/>
      <c r="J786" s="15"/>
      <c r="K786" s="15"/>
      <c r="L786" s="15"/>
      <c r="M786" s="15"/>
      <c r="N786" s="15"/>
      <c r="O786" s="15"/>
      <c r="P786" s="15"/>
      <c r="Q786" s="15"/>
      <c r="R786" s="15"/>
      <c r="S786" s="15"/>
      <c r="T786" s="15"/>
      <c r="U786" s="15"/>
    </row>
    <row r="787" spans="1:21" ht="30" customHeight="1" x14ac:dyDescent="0.25">
      <c r="A787" s="15"/>
      <c r="B787" s="15"/>
      <c r="C787" s="15"/>
      <c r="D787" s="15"/>
      <c r="E787" s="353"/>
      <c r="F787" s="15"/>
      <c r="G787" s="15"/>
      <c r="H787" s="15"/>
      <c r="I787" s="15"/>
      <c r="J787" s="15"/>
      <c r="K787" s="15"/>
      <c r="L787" s="15"/>
      <c r="M787" s="15"/>
      <c r="N787" s="15"/>
      <c r="O787" s="15"/>
      <c r="P787" s="15"/>
      <c r="Q787" s="15"/>
      <c r="R787" s="15"/>
      <c r="S787" s="15"/>
      <c r="T787" s="15"/>
      <c r="U787" s="15"/>
    </row>
    <row r="788" spans="1:21" ht="30" customHeight="1" x14ac:dyDescent="0.25">
      <c r="A788" s="15"/>
      <c r="B788" s="15"/>
      <c r="C788" s="15"/>
      <c r="D788" s="15"/>
      <c r="E788" s="353"/>
      <c r="F788" s="15"/>
      <c r="G788" s="15"/>
      <c r="H788" s="15"/>
      <c r="I788" s="15"/>
      <c r="J788" s="15"/>
      <c r="K788" s="15"/>
      <c r="L788" s="15"/>
      <c r="M788" s="15"/>
      <c r="N788" s="15"/>
      <c r="O788" s="15"/>
      <c r="P788" s="15"/>
      <c r="Q788" s="15"/>
      <c r="R788" s="15"/>
      <c r="S788" s="15"/>
      <c r="T788" s="15"/>
      <c r="U788" s="15"/>
    </row>
    <row r="789" spans="1:21" ht="30" customHeight="1" x14ac:dyDescent="0.25">
      <c r="A789" s="15"/>
      <c r="B789" s="15"/>
      <c r="C789" s="15"/>
      <c r="D789" s="15"/>
      <c r="E789" s="353"/>
      <c r="F789" s="15"/>
      <c r="G789" s="15"/>
      <c r="H789" s="15"/>
      <c r="I789" s="15"/>
      <c r="J789" s="15"/>
      <c r="K789" s="15"/>
      <c r="L789" s="15"/>
      <c r="M789" s="15"/>
      <c r="N789" s="15"/>
      <c r="O789" s="15"/>
      <c r="P789" s="15"/>
      <c r="Q789" s="15"/>
      <c r="R789" s="15"/>
      <c r="S789" s="15"/>
      <c r="T789" s="15"/>
      <c r="U789" s="15"/>
    </row>
    <row r="790" spans="1:21" ht="30" customHeight="1" x14ac:dyDescent="0.25">
      <c r="A790" s="15"/>
      <c r="B790" s="15"/>
      <c r="C790" s="15"/>
      <c r="D790" s="15"/>
      <c r="E790" s="353"/>
      <c r="F790" s="15"/>
      <c r="G790" s="15"/>
      <c r="H790" s="15"/>
      <c r="I790" s="15"/>
      <c r="J790" s="15"/>
      <c r="K790" s="15"/>
      <c r="L790" s="15"/>
      <c r="M790" s="15"/>
      <c r="N790" s="15"/>
      <c r="O790" s="15"/>
      <c r="P790" s="15"/>
      <c r="Q790" s="15"/>
      <c r="R790" s="15"/>
      <c r="S790" s="15"/>
      <c r="T790" s="15"/>
      <c r="U790" s="15"/>
    </row>
    <row r="791" spans="1:21" ht="30" customHeight="1" x14ac:dyDescent="0.25">
      <c r="A791" s="15"/>
      <c r="B791" s="15"/>
      <c r="C791" s="15"/>
      <c r="D791" s="15"/>
      <c r="E791" s="353"/>
      <c r="F791" s="15"/>
      <c r="G791" s="15"/>
      <c r="H791" s="15"/>
      <c r="I791" s="15"/>
      <c r="J791" s="15"/>
      <c r="K791" s="15"/>
      <c r="L791" s="15"/>
      <c r="M791" s="15"/>
      <c r="N791" s="15"/>
      <c r="O791" s="15"/>
      <c r="P791" s="15"/>
      <c r="Q791" s="15"/>
      <c r="R791" s="15"/>
      <c r="S791" s="15"/>
      <c r="T791" s="15"/>
      <c r="U791" s="15"/>
    </row>
    <row r="792" spans="1:21" ht="30" customHeight="1" x14ac:dyDescent="0.25">
      <c r="A792" s="15"/>
      <c r="B792" s="15"/>
      <c r="C792" s="15"/>
      <c r="D792" s="15"/>
      <c r="E792" s="353"/>
      <c r="F792" s="15"/>
      <c r="G792" s="15"/>
      <c r="H792" s="15"/>
      <c r="I792" s="15"/>
      <c r="J792" s="15"/>
      <c r="K792" s="15"/>
      <c r="L792" s="15"/>
      <c r="M792" s="15"/>
      <c r="N792" s="15"/>
      <c r="O792" s="15"/>
      <c r="P792" s="15"/>
      <c r="Q792" s="15"/>
      <c r="R792" s="15"/>
      <c r="S792" s="15"/>
      <c r="T792" s="15"/>
      <c r="U792" s="15"/>
    </row>
    <row r="793" spans="1:21" ht="30" customHeight="1" x14ac:dyDescent="0.25">
      <c r="A793" s="15"/>
      <c r="B793" s="15"/>
      <c r="C793" s="15"/>
      <c r="D793" s="15"/>
      <c r="E793" s="353"/>
      <c r="F793" s="15"/>
      <c r="G793" s="15"/>
      <c r="H793" s="15"/>
      <c r="I793" s="15"/>
      <c r="J793" s="15"/>
      <c r="K793" s="15"/>
      <c r="L793" s="15"/>
      <c r="M793" s="15"/>
      <c r="N793" s="15"/>
      <c r="O793" s="15"/>
      <c r="P793" s="15"/>
      <c r="Q793" s="15"/>
      <c r="R793" s="15"/>
      <c r="S793" s="15"/>
      <c r="T793" s="15"/>
      <c r="U793" s="15"/>
    </row>
    <row r="794" spans="1:21" ht="30" customHeight="1" x14ac:dyDescent="0.25">
      <c r="A794" s="15"/>
      <c r="B794" s="15"/>
      <c r="C794" s="15"/>
      <c r="D794" s="15"/>
      <c r="E794" s="353"/>
      <c r="F794" s="15"/>
      <c r="G794" s="15"/>
      <c r="H794" s="15"/>
      <c r="I794" s="15"/>
      <c r="J794" s="15"/>
      <c r="K794" s="15"/>
      <c r="L794" s="15"/>
      <c r="M794" s="15"/>
      <c r="N794" s="15"/>
      <c r="O794" s="15"/>
      <c r="P794" s="15"/>
      <c r="Q794" s="15"/>
      <c r="R794" s="15"/>
      <c r="S794" s="15"/>
      <c r="T794" s="15"/>
      <c r="U794" s="15"/>
    </row>
    <row r="795" spans="1:21" ht="30" customHeight="1" x14ac:dyDescent="0.25">
      <c r="A795" s="15"/>
      <c r="B795" s="15"/>
      <c r="C795" s="15"/>
      <c r="D795" s="15"/>
      <c r="E795" s="353"/>
      <c r="F795" s="15"/>
      <c r="G795" s="15"/>
      <c r="H795" s="15"/>
      <c r="I795" s="15"/>
      <c r="J795" s="15"/>
      <c r="K795" s="15"/>
      <c r="L795" s="15"/>
      <c r="M795" s="15"/>
      <c r="N795" s="15"/>
      <c r="O795" s="15"/>
      <c r="P795" s="15"/>
      <c r="Q795" s="15"/>
      <c r="R795" s="15"/>
      <c r="S795" s="15"/>
      <c r="T795" s="15"/>
      <c r="U795" s="15"/>
    </row>
    <row r="796" spans="1:21" ht="30" customHeight="1" x14ac:dyDescent="0.25">
      <c r="A796" s="15"/>
      <c r="B796" s="15"/>
      <c r="C796" s="15"/>
      <c r="D796" s="15"/>
      <c r="E796" s="353"/>
      <c r="F796" s="15"/>
      <c r="G796" s="15"/>
      <c r="H796" s="15"/>
      <c r="I796" s="15"/>
      <c r="J796" s="15"/>
      <c r="K796" s="15"/>
      <c r="L796" s="15"/>
      <c r="M796" s="15"/>
      <c r="N796" s="15"/>
      <c r="O796" s="15"/>
      <c r="P796" s="15"/>
      <c r="Q796" s="15"/>
      <c r="R796" s="15"/>
      <c r="S796" s="15"/>
      <c r="T796" s="15"/>
      <c r="U796" s="15"/>
    </row>
    <row r="797" spans="1:21" ht="30" customHeight="1" x14ac:dyDescent="0.25">
      <c r="A797" s="15"/>
      <c r="B797" s="15"/>
      <c r="C797" s="15"/>
      <c r="D797" s="15"/>
      <c r="E797" s="353"/>
      <c r="F797" s="15"/>
      <c r="G797" s="15"/>
      <c r="H797" s="15"/>
      <c r="I797" s="15"/>
      <c r="J797" s="15"/>
      <c r="K797" s="15"/>
      <c r="L797" s="15"/>
      <c r="M797" s="15"/>
      <c r="N797" s="15"/>
      <c r="O797" s="15"/>
      <c r="P797" s="15"/>
      <c r="Q797" s="15"/>
      <c r="R797" s="15"/>
      <c r="S797" s="15"/>
      <c r="T797" s="15"/>
      <c r="U797" s="15"/>
    </row>
    <row r="798" spans="1:21" ht="30" customHeight="1" x14ac:dyDescent="0.25">
      <c r="A798" s="15"/>
      <c r="B798" s="15"/>
      <c r="C798" s="15"/>
      <c r="D798" s="15"/>
      <c r="E798" s="353"/>
      <c r="F798" s="15"/>
      <c r="G798" s="15"/>
      <c r="H798" s="15"/>
      <c r="I798" s="15"/>
      <c r="J798" s="15"/>
      <c r="K798" s="15"/>
      <c r="L798" s="15"/>
      <c r="M798" s="15"/>
      <c r="N798" s="15"/>
      <c r="O798" s="15"/>
      <c r="P798" s="15"/>
      <c r="Q798" s="15"/>
      <c r="R798" s="15"/>
      <c r="S798" s="15"/>
      <c r="T798" s="15"/>
      <c r="U798" s="15"/>
    </row>
    <row r="799" spans="1:21" ht="30" customHeight="1" x14ac:dyDescent="0.25">
      <c r="A799" s="15"/>
      <c r="B799" s="15"/>
      <c r="C799" s="15"/>
      <c r="D799" s="15"/>
      <c r="E799" s="353"/>
      <c r="F799" s="15"/>
      <c r="G799" s="15"/>
      <c r="H799" s="15"/>
      <c r="I799" s="15"/>
      <c r="J799" s="15"/>
      <c r="K799" s="15"/>
      <c r="L799" s="15"/>
      <c r="M799" s="15"/>
      <c r="N799" s="15"/>
      <c r="O799" s="15"/>
      <c r="P799" s="15"/>
      <c r="Q799" s="15"/>
      <c r="R799" s="15"/>
      <c r="S799" s="15"/>
      <c r="T799" s="15"/>
      <c r="U799" s="15"/>
    </row>
    <row r="800" spans="1:21" ht="30" customHeight="1" x14ac:dyDescent="0.25">
      <c r="A800" s="15"/>
      <c r="B800" s="15"/>
      <c r="C800" s="15"/>
      <c r="D800" s="15"/>
      <c r="E800" s="353"/>
      <c r="F800" s="15"/>
      <c r="G800" s="15"/>
      <c r="H800" s="15"/>
      <c r="I800" s="15"/>
      <c r="J800" s="15"/>
      <c r="K800" s="15"/>
      <c r="L800" s="15"/>
      <c r="M800" s="15"/>
      <c r="N800" s="15"/>
      <c r="O800" s="15"/>
      <c r="P800" s="15"/>
      <c r="Q800" s="15"/>
      <c r="R800" s="15"/>
      <c r="S800" s="15"/>
      <c r="T800" s="15"/>
      <c r="U800" s="15"/>
    </row>
    <row r="801" spans="1:21" ht="30" customHeight="1" x14ac:dyDescent="0.25">
      <c r="A801" s="15"/>
      <c r="B801" s="15"/>
      <c r="C801" s="15"/>
      <c r="D801" s="15"/>
      <c r="E801" s="353"/>
      <c r="F801" s="15"/>
      <c r="G801" s="15"/>
      <c r="H801" s="15"/>
      <c r="I801" s="15"/>
      <c r="J801" s="15"/>
      <c r="K801" s="15"/>
      <c r="L801" s="15"/>
      <c r="M801" s="15"/>
      <c r="N801" s="15"/>
      <c r="O801" s="15"/>
      <c r="P801" s="15"/>
      <c r="Q801" s="15"/>
      <c r="R801" s="15"/>
      <c r="S801" s="15"/>
      <c r="T801" s="15"/>
      <c r="U801" s="15"/>
    </row>
    <row r="802" spans="1:21" ht="30" customHeight="1" x14ac:dyDescent="0.25">
      <c r="A802" s="15"/>
      <c r="B802" s="15"/>
      <c r="C802" s="15"/>
      <c r="D802" s="15"/>
      <c r="E802" s="353"/>
      <c r="F802" s="15"/>
      <c r="G802" s="15"/>
      <c r="H802" s="15"/>
      <c r="I802" s="15"/>
      <c r="J802" s="15"/>
      <c r="K802" s="15"/>
      <c r="L802" s="15"/>
      <c r="M802" s="15"/>
      <c r="N802" s="15"/>
      <c r="O802" s="15"/>
      <c r="P802" s="15"/>
      <c r="Q802" s="15"/>
      <c r="R802" s="15"/>
      <c r="S802" s="15"/>
      <c r="T802" s="15"/>
      <c r="U802" s="15"/>
    </row>
    <row r="803" spans="1:21" ht="30" customHeight="1" x14ac:dyDescent="0.25">
      <c r="A803" s="15"/>
      <c r="B803" s="15"/>
      <c r="C803" s="15"/>
      <c r="D803" s="15"/>
      <c r="E803" s="353"/>
      <c r="F803" s="15"/>
      <c r="G803" s="15"/>
      <c r="H803" s="15"/>
      <c r="I803" s="15"/>
      <c r="J803" s="15"/>
      <c r="K803" s="15"/>
      <c r="L803" s="15"/>
      <c r="M803" s="15"/>
      <c r="N803" s="15"/>
      <c r="O803" s="15"/>
      <c r="P803" s="15"/>
      <c r="Q803" s="15"/>
      <c r="R803" s="15"/>
      <c r="S803" s="15"/>
      <c r="T803" s="15"/>
      <c r="U803" s="15"/>
    </row>
    <row r="804" spans="1:21" ht="30" customHeight="1" x14ac:dyDescent="0.25">
      <c r="A804" s="15"/>
      <c r="B804" s="15"/>
      <c r="C804" s="15"/>
      <c r="D804" s="15"/>
      <c r="E804" s="353"/>
      <c r="F804" s="15"/>
      <c r="G804" s="15"/>
      <c r="H804" s="15"/>
      <c r="I804" s="15"/>
      <c r="J804" s="15"/>
      <c r="K804" s="15"/>
      <c r="L804" s="15"/>
      <c r="M804" s="15"/>
      <c r="N804" s="15"/>
      <c r="O804" s="15"/>
      <c r="P804" s="15"/>
      <c r="Q804" s="15"/>
      <c r="R804" s="15"/>
      <c r="S804" s="15"/>
      <c r="T804" s="15"/>
      <c r="U804" s="15"/>
    </row>
    <row r="805" spans="1:21" ht="30" customHeight="1" x14ac:dyDescent="0.25">
      <c r="A805" s="15"/>
      <c r="B805" s="15"/>
      <c r="C805" s="15"/>
      <c r="D805" s="15"/>
      <c r="E805" s="353"/>
      <c r="F805" s="15"/>
      <c r="G805" s="15"/>
      <c r="H805" s="15"/>
      <c r="I805" s="15"/>
      <c r="J805" s="15"/>
      <c r="K805" s="15"/>
      <c r="L805" s="15"/>
      <c r="M805" s="15"/>
      <c r="N805" s="15"/>
      <c r="O805" s="15"/>
      <c r="P805" s="15"/>
      <c r="Q805" s="15"/>
      <c r="R805" s="15"/>
      <c r="S805" s="15"/>
      <c r="T805" s="15"/>
      <c r="U805" s="15"/>
    </row>
    <row r="806" spans="1:21" ht="30" customHeight="1" x14ac:dyDescent="0.25">
      <c r="A806" s="15"/>
      <c r="B806" s="15"/>
      <c r="C806" s="15"/>
      <c r="D806" s="15"/>
      <c r="E806" s="353"/>
      <c r="F806" s="15"/>
      <c r="G806" s="15"/>
      <c r="H806" s="15"/>
      <c r="I806" s="15"/>
      <c r="J806" s="15"/>
      <c r="K806" s="15"/>
      <c r="L806" s="15"/>
      <c r="M806" s="15"/>
      <c r="N806" s="15"/>
      <c r="O806" s="15"/>
      <c r="P806" s="15"/>
      <c r="Q806" s="15"/>
      <c r="R806" s="15"/>
      <c r="S806" s="15"/>
      <c r="T806" s="15"/>
      <c r="U806" s="15"/>
    </row>
    <row r="807" spans="1:21" ht="30" customHeight="1" x14ac:dyDescent="0.25">
      <c r="A807" s="15"/>
      <c r="B807" s="15"/>
      <c r="C807" s="15"/>
      <c r="D807" s="15"/>
      <c r="E807" s="353"/>
      <c r="F807" s="15"/>
      <c r="G807" s="15"/>
      <c r="H807" s="15"/>
      <c r="I807" s="15"/>
      <c r="J807" s="15"/>
      <c r="K807" s="15"/>
      <c r="L807" s="15"/>
      <c r="M807" s="15"/>
      <c r="N807" s="15"/>
      <c r="O807" s="15"/>
      <c r="P807" s="15"/>
      <c r="Q807" s="15"/>
      <c r="R807" s="15"/>
      <c r="S807" s="15"/>
      <c r="T807" s="15"/>
      <c r="U807" s="15"/>
    </row>
    <row r="808" spans="1:21" ht="30" customHeight="1" x14ac:dyDescent="0.25">
      <c r="A808" s="15"/>
      <c r="B808" s="15"/>
      <c r="C808" s="15"/>
      <c r="D808" s="15"/>
      <c r="E808" s="353"/>
      <c r="F808" s="15"/>
      <c r="G808" s="15"/>
      <c r="H808" s="15"/>
      <c r="I808" s="15"/>
      <c r="J808" s="15"/>
      <c r="K808" s="15"/>
      <c r="L808" s="15"/>
      <c r="M808" s="15"/>
      <c r="N808" s="15"/>
      <c r="O808" s="15"/>
      <c r="P808" s="15"/>
      <c r="Q808" s="15"/>
      <c r="R808" s="15"/>
      <c r="S808" s="15"/>
      <c r="T808" s="15"/>
      <c r="U808" s="15"/>
    </row>
    <row r="809" spans="1:21" ht="30" customHeight="1" x14ac:dyDescent="0.25">
      <c r="A809" s="15"/>
      <c r="B809" s="15"/>
      <c r="C809" s="15"/>
      <c r="D809" s="15"/>
      <c r="E809" s="353"/>
      <c r="F809" s="15"/>
      <c r="G809" s="15"/>
      <c r="H809" s="15"/>
      <c r="I809" s="15"/>
      <c r="J809" s="15"/>
      <c r="K809" s="15"/>
      <c r="L809" s="15"/>
      <c r="M809" s="15"/>
      <c r="N809" s="15"/>
      <c r="O809" s="15"/>
      <c r="P809" s="15"/>
      <c r="Q809" s="15"/>
      <c r="R809" s="15"/>
      <c r="S809" s="15"/>
      <c r="T809" s="15"/>
      <c r="U809" s="15"/>
    </row>
    <row r="810" spans="1:21" ht="30" customHeight="1" x14ac:dyDescent="0.25">
      <c r="A810" s="15"/>
      <c r="B810" s="15"/>
      <c r="C810" s="15"/>
      <c r="D810" s="15"/>
      <c r="E810" s="353"/>
      <c r="F810" s="15"/>
      <c r="G810" s="15"/>
      <c r="H810" s="15"/>
      <c r="I810" s="15"/>
      <c r="J810" s="15"/>
      <c r="K810" s="15"/>
      <c r="L810" s="15"/>
      <c r="M810" s="15"/>
      <c r="N810" s="15"/>
      <c r="O810" s="15"/>
      <c r="P810" s="15"/>
      <c r="Q810" s="15"/>
      <c r="R810" s="15"/>
      <c r="S810" s="15"/>
      <c r="T810" s="15"/>
      <c r="U810" s="15"/>
    </row>
    <row r="811" spans="1:21" ht="30" customHeight="1" x14ac:dyDescent="0.25">
      <c r="A811" s="15"/>
      <c r="B811" s="15"/>
      <c r="C811" s="15"/>
      <c r="D811" s="15"/>
      <c r="E811" s="353"/>
      <c r="F811" s="15"/>
      <c r="G811" s="15"/>
      <c r="H811" s="15"/>
      <c r="I811" s="15"/>
      <c r="J811" s="15"/>
      <c r="K811" s="15"/>
      <c r="L811" s="15"/>
      <c r="M811" s="15"/>
      <c r="N811" s="15"/>
      <c r="O811" s="15"/>
      <c r="P811" s="15"/>
      <c r="Q811" s="15"/>
      <c r="R811" s="15"/>
      <c r="S811" s="15"/>
      <c r="T811" s="15"/>
      <c r="U811" s="15"/>
    </row>
    <row r="812" spans="1:21" ht="30" customHeight="1" x14ac:dyDescent="0.25">
      <c r="A812" s="15"/>
      <c r="B812" s="15"/>
      <c r="C812" s="15"/>
      <c r="D812" s="15"/>
      <c r="E812" s="353"/>
      <c r="F812" s="15"/>
      <c r="G812" s="15"/>
      <c r="H812" s="15"/>
      <c r="I812" s="15"/>
      <c r="J812" s="15"/>
      <c r="K812" s="15"/>
      <c r="L812" s="15"/>
      <c r="M812" s="15"/>
      <c r="N812" s="15"/>
      <c r="O812" s="15"/>
      <c r="P812" s="15"/>
      <c r="Q812" s="15"/>
      <c r="R812" s="15"/>
      <c r="S812" s="15"/>
      <c r="T812" s="15"/>
      <c r="U812" s="15"/>
    </row>
    <row r="813" spans="1:21" ht="30" customHeight="1" x14ac:dyDescent="0.25">
      <c r="A813" s="15"/>
      <c r="B813" s="15"/>
      <c r="C813" s="15"/>
      <c r="D813" s="15"/>
      <c r="E813" s="353"/>
      <c r="F813" s="15"/>
      <c r="G813" s="15"/>
      <c r="H813" s="15"/>
      <c r="I813" s="15"/>
      <c r="J813" s="15"/>
      <c r="K813" s="15"/>
      <c r="L813" s="15"/>
      <c r="M813" s="15"/>
      <c r="N813" s="15"/>
      <c r="O813" s="15"/>
      <c r="P813" s="15"/>
      <c r="Q813" s="15"/>
      <c r="R813" s="15"/>
      <c r="S813" s="15"/>
      <c r="T813" s="15"/>
      <c r="U813" s="15"/>
    </row>
    <row r="814" spans="1:21" ht="30" customHeight="1" x14ac:dyDescent="0.25">
      <c r="A814" s="15"/>
      <c r="B814" s="15"/>
      <c r="C814" s="15"/>
      <c r="D814" s="15"/>
      <c r="E814" s="353"/>
      <c r="F814" s="15"/>
      <c r="G814" s="15"/>
      <c r="H814" s="15"/>
      <c r="I814" s="15"/>
      <c r="J814" s="15"/>
      <c r="K814" s="15"/>
      <c r="L814" s="15"/>
      <c r="M814" s="15"/>
      <c r="N814" s="15"/>
      <c r="O814" s="15"/>
      <c r="P814" s="15"/>
      <c r="Q814" s="15"/>
      <c r="R814" s="15"/>
      <c r="S814" s="15"/>
      <c r="T814" s="15"/>
      <c r="U814" s="15"/>
    </row>
    <row r="815" spans="1:21" ht="30" customHeight="1" x14ac:dyDescent="0.25">
      <c r="A815" s="15"/>
      <c r="B815" s="15"/>
      <c r="C815" s="15"/>
      <c r="D815" s="15"/>
      <c r="E815" s="353"/>
      <c r="F815" s="15"/>
      <c r="G815" s="15"/>
      <c r="H815" s="15"/>
      <c r="I815" s="15"/>
      <c r="J815" s="15"/>
      <c r="K815" s="15"/>
      <c r="L815" s="15"/>
      <c r="M815" s="15"/>
      <c r="N815" s="15"/>
      <c r="O815" s="15"/>
      <c r="P815" s="15"/>
      <c r="Q815" s="15"/>
      <c r="R815" s="15"/>
      <c r="S815" s="15"/>
      <c r="T815" s="15"/>
      <c r="U815" s="15"/>
    </row>
    <row r="816" spans="1:21" ht="30" customHeight="1" x14ac:dyDescent="0.25">
      <c r="A816" s="15"/>
      <c r="B816" s="15"/>
      <c r="C816" s="15"/>
      <c r="D816" s="15"/>
      <c r="E816" s="353"/>
      <c r="F816" s="15"/>
      <c r="G816" s="15"/>
      <c r="H816" s="15"/>
      <c r="I816" s="15"/>
      <c r="J816" s="15"/>
      <c r="K816" s="15"/>
      <c r="L816" s="15"/>
      <c r="M816" s="15"/>
      <c r="N816" s="15"/>
      <c r="O816" s="15"/>
      <c r="P816" s="15"/>
      <c r="Q816" s="15"/>
      <c r="R816" s="15"/>
      <c r="S816" s="15"/>
      <c r="T816" s="15"/>
      <c r="U816" s="15"/>
    </row>
    <row r="817" spans="1:21" ht="30" customHeight="1" x14ac:dyDescent="0.25">
      <c r="A817" s="15"/>
      <c r="B817" s="15"/>
      <c r="C817" s="15"/>
      <c r="D817" s="15"/>
      <c r="E817" s="353"/>
      <c r="F817" s="15"/>
      <c r="G817" s="15"/>
      <c r="H817" s="15"/>
      <c r="I817" s="15"/>
      <c r="J817" s="15"/>
      <c r="K817" s="15"/>
      <c r="L817" s="15"/>
      <c r="M817" s="15"/>
      <c r="N817" s="15"/>
      <c r="O817" s="15"/>
      <c r="P817" s="15"/>
      <c r="Q817" s="15"/>
      <c r="R817" s="15"/>
      <c r="S817" s="15"/>
      <c r="T817" s="15"/>
      <c r="U817" s="15"/>
    </row>
    <row r="818" spans="1:21" ht="30" customHeight="1" x14ac:dyDescent="0.25">
      <c r="A818" s="15"/>
      <c r="B818" s="15"/>
      <c r="C818" s="15"/>
      <c r="D818" s="15"/>
      <c r="E818" s="353"/>
      <c r="F818" s="15"/>
      <c r="G818" s="15"/>
      <c r="H818" s="15"/>
      <c r="I818" s="15"/>
      <c r="J818" s="15"/>
      <c r="K818" s="15"/>
      <c r="L818" s="15"/>
      <c r="M818" s="15"/>
      <c r="N818" s="15"/>
      <c r="O818" s="15"/>
      <c r="P818" s="15"/>
      <c r="Q818" s="15"/>
      <c r="R818" s="15"/>
      <c r="S818" s="15"/>
      <c r="T818" s="15"/>
      <c r="U818" s="15"/>
    </row>
    <row r="819" spans="1:21" ht="30" customHeight="1" x14ac:dyDescent="0.25">
      <c r="A819" s="15"/>
      <c r="B819" s="15"/>
      <c r="C819" s="15"/>
      <c r="D819" s="15"/>
      <c r="E819" s="353"/>
      <c r="F819" s="15"/>
      <c r="G819" s="15"/>
      <c r="H819" s="15"/>
      <c r="I819" s="15"/>
      <c r="J819" s="15"/>
      <c r="K819" s="15"/>
      <c r="L819" s="15"/>
      <c r="M819" s="15"/>
      <c r="N819" s="15"/>
      <c r="O819" s="15"/>
      <c r="P819" s="15"/>
      <c r="Q819" s="15"/>
      <c r="R819" s="15"/>
      <c r="S819" s="15"/>
      <c r="T819" s="15"/>
      <c r="U819" s="15"/>
    </row>
    <row r="820" spans="1:21" ht="30" customHeight="1" x14ac:dyDescent="0.25">
      <c r="A820" s="15"/>
      <c r="B820" s="15"/>
      <c r="C820" s="15"/>
      <c r="D820" s="15"/>
      <c r="E820" s="353"/>
      <c r="F820" s="15"/>
      <c r="G820" s="15"/>
      <c r="H820" s="15"/>
      <c r="I820" s="15"/>
      <c r="J820" s="15"/>
      <c r="K820" s="15"/>
      <c r="L820" s="15"/>
      <c r="M820" s="15"/>
      <c r="N820" s="15"/>
      <c r="O820" s="15"/>
      <c r="P820" s="15"/>
      <c r="Q820" s="15"/>
      <c r="R820" s="15"/>
      <c r="S820" s="15"/>
      <c r="T820" s="15"/>
      <c r="U820" s="15"/>
    </row>
    <row r="821" spans="1:21" ht="30" customHeight="1" x14ac:dyDescent="0.25">
      <c r="A821" s="15"/>
      <c r="B821" s="15"/>
      <c r="C821" s="15"/>
      <c r="D821" s="15"/>
      <c r="E821" s="353"/>
      <c r="F821" s="15"/>
      <c r="G821" s="15"/>
      <c r="H821" s="15"/>
      <c r="I821" s="15"/>
      <c r="J821" s="15"/>
      <c r="K821" s="15"/>
      <c r="L821" s="15"/>
      <c r="M821" s="15"/>
      <c r="N821" s="15"/>
      <c r="O821" s="15"/>
      <c r="P821" s="15"/>
      <c r="Q821" s="15"/>
      <c r="R821" s="15"/>
      <c r="S821" s="15"/>
      <c r="T821" s="15"/>
      <c r="U821" s="15"/>
    </row>
    <row r="822" spans="1:21" ht="30" customHeight="1" x14ac:dyDescent="0.25">
      <c r="A822" s="15"/>
      <c r="B822" s="15"/>
      <c r="C822" s="15"/>
      <c r="D822" s="15"/>
      <c r="E822" s="353"/>
      <c r="F822" s="15"/>
      <c r="G822" s="15"/>
      <c r="H822" s="15"/>
      <c r="I822" s="15"/>
      <c r="J822" s="15"/>
      <c r="K822" s="15"/>
      <c r="L822" s="15"/>
      <c r="M822" s="15"/>
      <c r="N822" s="15"/>
      <c r="O822" s="15"/>
      <c r="P822" s="15"/>
      <c r="Q822" s="15"/>
      <c r="R822" s="15"/>
      <c r="S822" s="15"/>
      <c r="T822" s="15"/>
      <c r="U822" s="15"/>
    </row>
    <row r="823" spans="1:21" ht="30" customHeight="1" x14ac:dyDescent="0.25">
      <c r="A823" s="15"/>
      <c r="B823" s="15"/>
      <c r="C823" s="15"/>
      <c r="D823" s="15"/>
      <c r="E823" s="353"/>
      <c r="F823" s="15"/>
      <c r="G823" s="15"/>
      <c r="H823" s="15"/>
      <c r="I823" s="15"/>
      <c r="J823" s="15"/>
      <c r="K823" s="15"/>
      <c r="L823" s="15"/>
      <c r="M823" s="15"/>
      <c r="N823" s="15"/>
      <c r="O823" s="15"/>
      <c r="P823" s="15"/>
      <c r="Q823" s="15"/>
      <c r="R823" s="15"/>
      <c r="S823" s="15"/>
      <c r="T823" s="15"/>
      <c r="U823" s="15"/>
    </row>
    <row r="824" spans="1:21" ht="30" customHeight="1" x14ac:dyDescent="0.25">
      <c r="A824" s="15"/>
      <c r="B824" s="15"/>
      <c r="C824" s="15"/>
      <c r="D824" s="15"/>
      <c r="E824" s="353"/>
      <c r="F824" s="15"/>
      <c r="G824" s="15"/>
      <c r="H824" s="15"/>
      <c r="I824" s="15"/>
      <c r="J824" s="15"/>
      <c r="K824" s="15"/>
      <c r="L824" s="15"/>
      <c r="M824" s="15"/>
      <c r="N824" s="15"/>
      <c r="O824" s="15"/>
      <c r="P824" s="15"/>
      <c r="Q824" s="15"/>
      <c r="R824" s="15"/>
      <c r="S824" s="15"/>
      <c r="T824" s="15"/>
      <c r="U824" s="15"/>
    </row>
    <row r="825" spans="1:21" ht="30" customHeight="1" x14ac:dyDescent="0.25">
      <c r="A825" s="15"/>
      <c r="B825" s="15"/>
      <c r="C825" s="15"/>
      <c r="D825" s="15"/>
      <c r="E825" s="353"/>
      <c r="F825" s="15"/>
      <c r="G825" s="15"/>
      <c r="H825" s="15"/>
      <c r="I825" s="15"/>
      <c r="J825" s="15"/>
      <c r="K825" s="15"/>
      <c r="L825" s="15"/>
      <c r="M825" s="15"/>
      <c r="N825" s="15"/>
      <c r="O825" s="15"/>
      <c r="P825" s="15"/>
      <c r="Q825" s="15"/>
      <c r="R825" s="15"/>
      <c r="S825" s="15"/>
      <c r="T825" s="15"/>
      <c r="U825" s="15"/>
    </row>
    <row r="826" spans="1:21" ht="30" customHeight="1" x14ac:dyDescent="0.25">
      <c r="A826" s="15"/>
      <c r="B826" s="15"/>
      <c r="C826" s="15"/>
      <c r="D826" s="15"/>
      <c r="E826" s="353"/>
      <c r="F826" s="15"/>
      <c r="G826" s="15"/>
      <c r="H826" s="15"/>
      <c r="I826" s="15"/>
      <c r="J826" s="15"/>
      <c r="K826" s="15"/>
      <c r="L826" s="15"/>
      <c r="M826" s="15"/>
      <c r="N826" s="15"/>
      <c r="O826" s="15"/>
      <c r="P826" s="15"/>
      <c r="Q826" s="15"/>
      <c r="R826" s="15"/>
      <c r="S826" s="15"/>
      <c r="T826" s="15"/>
      <c r="U826" s="15"/>
    </row>
    <row r="827" spans="1:21" ht="30" customHeight="1" x14ac:dyDescent="0.25">
      <c r="A827" s="15"/>
      <c r="B827" s="15"/>
      <c r="C827" s="15"/>
      <c r="D827" s="15"/>
      <c r="E827" s="353"/>
      <c r="F827" s="15"/>
      <c r="G827" s="15"/>
      <c r="H827" s="15"/>
      <c r="I827" s="15"/>
      <c r="J827" s="15"/>
      <c r="K827" s="15"/>
      <c r="L827" s="15"/>
      <c r="M827" s="15"/>
      <c r="N827" s="15"/>
      <c r="O827" s="15"/>
      <c r="P827" s="15"/>
      <c r="Q827" s="15"/>
      <c r="R827" s="15"/>
      <c r="S827" s="15"/>
      <c r="T827" s="15"/>
      <c r="U827" s="15"/>
    </row>
    <row r="828" spans="1:21" ht="30" customHeight="1" x14ac:dyDescent="0.25">
      <c r="A828" s="15"/>
      <c r="B828" s="15"/>
      <c r="C828" s="15"/>
      <c r="D828" s="15"/>
      <c r="E828" s="353"/>
      <c r="F828" s="15"/>
      <c r="G828" s="15"/>
      <c r="H828" s="15"/>
      <c r="I828" s="15"/>
      <c r="J828" s="15"/>
      <c r="K828" s="15"/>
      <c r="L828" s="15"/>
      <c r="M828" s="15"/>
      <c r="N828" s="15"/>
      <c r="O828" s="15"/>
      <c r="P828" s="15"/>
      <c r="Q828" s="15"/>
      <c r="R828" s="15"/>
      <c r="S828" s="15"/>
      <c r="T828" s="15"/>
      <c r="U828" s="15"/>
    </row>
    <row r="829" spans="1:21" ht="30" customHeight="1" x14ac:dyDescent="0.25">
      <c r="A829" s="15"/>
      <c r="B829" s="15"/>
      <c r="C829" s="15"/>
      <c r="D829" s="15"/>
      <c r="E829" s="353"/>
      <c r="F829" s="15"/>
      <c r="G829" s="15"/>
      <c r="H829" s="15"/>
      <c r="I829" s="15"/>
      <c r="J829" s="15"/>
      <c r="K829" s="15"/>
      <c r="L829" s="15"/>
      <c r="M829" s="15"/>
      <c r="N829" s="15"/>
      <c r="O829" s="15"/>
      <c r="P829" s="15"/>
      <c r="Q829" s="15"/>
      <c r="R829" s="15"/>
      <c r="S829" s="15"/>
      <c r="T829" s="15"/>
      <c r="U829" s="15"/>
    </row>
    <row r="830" spans="1:21" ht="30" customHeight="1" x14ac:dyDescent="0.25">
      <c r="A830" s="15"/>
      <c r="B830" s="15"/>
      <c r="C830" s="15"/>
      <c r="D830" s="15"/>
      <c r="E830" s="353"/>
      <c r="F830" s="15"/>
      <c r="G830" s="15"/>
      <c r="H830" s="15"/>
      <c r="I830" s="15"/>
      <c r="J830" s="15"/>
      <c r="K830" s="15"/>
      <c r="L830" s="15"/>
      <c r="M830" s="15"/>
      <c r="N830" s="15"/>
      <c r="O830" s="15"/>
      <c r="P830" s="15"/>
      <c r="Q830" s="15"/>
      <c r="R830" s="15"/>
      <c r="S830" s="15"/>
      <c r="T830" s="15"/>
      <c r="U830" s="15"/>
    </row>
    <row r="831" spans="1:21" ht="30" customHeight="1" x14ac:dyDescent="0.25">
      <c r="A831" s="15"/>
      <c r="B831" s="15"/>
      <c r="C831" s="15"/>
      <c r="D831" s="15"/>
      <c r="E831" s="353"/>
      <c r="F831" s="15"/>
      <c r="G831" s="15"/>
      <c r="H831" s="15"/>
      <c r="I831" s="15"/>
      <c r="J831" s="15"/>
      <c r="K831" s="15"/>
      <c r="L831" s="15"/>
      <c r="M831" s="15"/>
      <c r="N831" s="15"/>
      <c r="O831" s="15"/>
      <c r="P831" s="15"/>
      <c r="Q831" s="15"/>
      <c r="R831" s="15"/>
      <c r="S831" s="15"/>
      <c r="T831" s="15"/>
      <c r="U831" s="15"/>
    </row>
    <row r="832" spans="1:21" ht="30" customHeight="1" x14ac:dyDescent="0.25">
      <c r="A832" s="15"/>
      <c r="B832" s="15"/>
      <c r="C832" s="15"/>
      <c r="D832" s="15"/>
      <c r="E832" s="353"/>
      <c r="F832" s="15"/>
      <c r="G832" s="15"/>
      <c r="H832" s="15"/>
      <c r="I832" s="15"/>
      <c r="J832" s="15"/>
      <c r="K832" s="15"/>
      <c r="L832" s="15"/>
      <c r="M832" s="15"/>
      <c r="N832" s="15"/>
      <c r="O832" s="15"/>
      <c r="P832" s="15"/>
      <c r="Q832" s="15"/>
      <c r="R832" s="15"/>
      <c r="S832" s="15"/>
      <c r="T832" s="15"/>
      <c r="U832" s="15"/>
    </row>
    <row r="833" spans="1:21" ht="30" customHeight="1" x14ac:dyDescent="0.25">
      <c r="A833" s="15"/>
      <c r="B833" s="15"/>
      <c r="C833" s="15"/>
      <c r="D833" s="15"/>
      <c r="E833" s="353"/>
      <c r="F833" s="15"/>
      <c r="G833" s="15"/>
      <c r="H833" s="15"/>
      <c r="I833" s="15"/>
      <c r="J833" s="15"/>
      <c r="K833" s="15"/>
      <c r="L833" s="15"/>
      <c r="M833" s="15"/>
      <c r="N833" s="15"/>
      <c r="O833" s="15"/>
      <c r="P833" s="15"/>
      <c r="Q833" s="15"/>
      <c r="R833" s="15"/>
      <c r="S833" s="15"/>
      <c r="T833" s="15"/>
      <c r="U833" s="15"/>
    </row>
    <row r="834" spans="1:21" ht="30" customHeight="1" x14ac:dyDescent="0.25">
      <c r="A834" s="15"/>
      <c r="B834" s="15"/>
      <c r="C834" s="15"/>
      <c r="D834" s="15"/>
      <c r="E834" s="353"/>
      <c r="F834" s="15"/>
      <c r="G834" s="15"/>
      <c r="H834" s="15"/>
      <c r="I834" s="15"/>
      <c r="J834" s="15"/>
      <c r="K834" s="15"/>
      <c r="L834" s="15"/>
      <c r="M834" s="15"/>
      <c r="N834" s="15"/>
      <c r="O834" s="15"/>
      <c r="P834" s="15"/>
      <c r="Q834" s="15"/>
      <c r="R834" s="15"/>
      <c r="S834" s="15"/>
      <c r="T834" s="15"/>
      <c r="U834" s="15"/>
    </row>
    <row r="835" spans="1:21" ht="30" customHeight="1" x14ac:dyDescent="0.25">
      <c r="A835" s="15"/>
      <c r="B835" s="15"/>
      <c r="C835" s="15"/>
      <c r="D835" s="15"/>
      <c r="E835" s="353"/>
      <c r="F835" s="15"/>
      <c r="G835" s="15"/>
      <c r="H835" s="15"/>
      <c r="I835" s="15"/>
      <c r="J835" s="15"/>
      <c r="K835" s="15"/>
      <c r="L835" s="15"/>
      <c r="M835" s="15"/>
      <c r="N835" s="15"/>
      <c r="O835" s="15"/>
      <c r="P835" s="15"/>
      <c r="Q835" s="15"/>
      <c r="R835" s="15"/>
      <c r="S835" s="15"/>
      <c r="T835" s="15"/>
      <c r="U835" s="15"/>
    </row>
    <row r="836" spans="1:21" ht="30" customHeight="1" x14ac:dyDescent="0.25">
      <c r="A836" s="15"/>
      <c r="B836" s="15"/>
      <c r="C836" s="15"/>
      <c r="D836" s="15"/>
      <c r="E836" s="353"/>
      <c r="F836" s="15"/>
      <c r="G836" s="15"/>
      <c r="H836" s="15"/>
      <c r="I836" s="15"/>
      <c r="J836" s="15"/>
      <c r="K836" s="15"/>
      <c r="L836" s="15"/>
      <c r="M836" s="15"/>
      <c r="N836" s="15"/>
      <c r="O836" s="15"/>
      <c r="P836" s="15"/>
      <c r="Q836" s="15"/>
      <c r="R836" s="15"/>
      <c r="S836" s="15"/>
      <c r="T836" s="15"/>
      <c r="U836" s="15"/>
    </row>
    <row r="837" spans="1:21" ht="30" customHeight="1" x14ac:dyDescent="0.25">
      <c r="A837" s="15"/>
      <c r="B837" s="15"/>
      <c r="C837" s="15"/>
      <c r="D837" s="15"/>
      <c r="E837" s="353"/>
      <c r="F837" s="15"/>
      <c r="G837" s="15"/>
      <c r="H837" s="15"/>
      <c r="I837" s="15"/>
      <c r="J837" s="15"/>
      <c r="K837" s="15"/>
      <c r="L837" s="15"/>
      <c r="M837" s="15"/>
      <c r="N837" s="15"/>
      <c r="O837" s="15"/>
      <c r="P837" s="15"/>
      <c r="Q837" s="15"/>
      <c r="R837" s="15"/>
      <c r="S837" s="15"/>
      <c r="T837" s="15"/>
      <c r="U837" s="15"/>
    </row>
    <row r="838" spans="1:21" ht="30" customHeight="1" x14ac:dyDescent="0.25">
      <c r="A838" s="15"/>
      <c r="B838" s="15"/>
      <c r="C838" s="15"/>
      <c r="D838" s="15"/>
      <c r="E838" s="353"/>
      <c r="F838" s="15"/>
      <c r="G838" s="15"/>
      <c r="H838" s="15"/>
      <c r="I838" s="15"/>
      <c r="J838" s="15"/>
      <c r="K838" s="15"/>
      <c r="L838" s="15"/>
      <c r="M838" s="15"/>
      <c r="N838" s="15"/>
      <c r="O838" s="15"/>
      <c r="P838" s="15"/>
      <c r="Q838" s="15"/>
      <c r="R838" s="15"/>
      <c r="S838" s="15"/>
      <c r="T838" s="15"/>
      <c r="U838" s="15"/>
    </row>
    <row r="839" spans="1:21" ht="30" customHeight="1" x14ac:dyDescent="0.25">
      <c r="A839" s="15"/>
      <c r="B839" s="15"/>
      <c r="C839" s="15"/>
      <c r="D839" s="15"/>
      <c r="E839" s="353"/>
      <c r="F839" s="15"/>
      <c r="G839" s="15"/>
      <c r="H839" s="15"/>
      <c r="I839" s="15"/>
      <c r="J839" s="15"/>
      <c r="K839" s="15"/>
      <c r="L839" s="15"/>
      <c r="M839" s="15"/>
      <c r="N839" s="15"/>
      <c r="O839" s="15"/>
      <c r="P839" s="15"/>
      <c r="Q839" s="15"/>
      <c r="R839" s="15"/>
      <c r="S839" s="15"/>
      <c r="T839" s="15"/>
      <c r="U839" s="15"/>
    </row>
    <row r="840" spans="1:21" ht="30" customHeight="1" x14ac:dyDescent="0.25">
      <c r="A840" s="15"/>
      <c r="B840" s="15"/>
      <c r="C840" s="15"/>
      <c r="D840" s="15"/>
      <c r="E840" s="353"/>
      <c r="F840" s="15"/>
      <c r="G840" s="15"/>
      <c r="H840" s="15"/>
      <c r="I840" s="15"/>
      <c r="J840" s="15"/>
      <c r="K840" s="15"/>
      <c r="L840" s="15"/>
      <c r="M840" s="15"/>
      <c r="N840" s="15"/>
      <c r="O840" s="15"/>
      <c r="P840" s="15"/>
      <c r="Q840" s="15"/>
      <c r="R840" s="15"/>
      <c r="S840" s="15"/>
      <c r="T840" s="15"/>
      <c r="U840" s="15"/>
    </row>
    <row r="841" spans="1:21" ht="30" customHeight="1" x14ac:dyDescent="0.25">
      <c r="A841" s="15"/>
      <c r="B841" s="15"/>
      <c r="C841" s="15"/>
      <c r="D841" s="15"/>
      <c r="E841" s="353"/>
      <c r="F841" s="15"/>
      <c r="G841" s="15"/>
      <c r="H841" s="15"/>
      <c r="I841" s="15"/>
      <c r="J841" s="15"/>
      <c r="K841" s="15"/>
      <c r="L841" s="15"/>
      <c r="M841" s="15"/>
      <c r="N841" s="15"/>
      <c r="O841" s="15"/>
      <c r="P841" s="15"/>
      <c r="Q841" s="15"/>
      <c r="R841" s="15"/>
      <c r="S841" s="15"/>
      <c r="T841" s="15"/>
      <c r="U841" s="15"/>
    </row>
    <row r="842" spans="1:21" ht="30" customHeight="1" x14ac:dyDescent="0.25">
      <c r="A842" s="15"/>
      <c r="B842" s="15"/>
      <c r="C842" s="15"/>
      <c r="D842" s="15"/>
      <c r="E842" s="353"/>
      <c r="F842" s="15"/>
      <c r="G842" s="15"/>
      <c r="H842" s="15"/>
      <c r="I842" s="15"/>
      <c r="J842" s="15"/>
      <c r="K842" s="15"/>
      <c r="L842" s="15"/>
      <c r="M842" s="15"/>
      <c r="N842" s="15"/>
      <c r="O842" s="15"/>
      <c r="P842" s="15"/>
      <c r="Q842" s="15"/>
      <c r="R842" s="15"/>
      <c r="S842" s="15"/>
      <c r="T842" s="15"/>
      <c r="U842" s="15"/>
    </row>
    <row r="843" spans="1:21" ht="30" customHeight="1" x14ac:dyDescent="0.25">
      <c r="A843" s="15"/>
      <c r="B843" s="15"/>
      <c r="C843" s="15"/>
      <c r="D843" s="15"/>
      <c r="E843" s="353"/>
      <c r="F843" s="15"/>
      <c r="G843" s="15"/>
      <c r="H843" s="15"/>
      <c r="I843" s="15"/>
      <c r="J843" s="15"/>
      <c r="K843" s="15"/>
      <c r="L843" s="15"/>
      <c r="M843" s="15"/>
      <c r="N843" s="15"/>
      <c r="O843" s="15"/>
      <c r="P843" s="15"/>
      <c r="Q843" s="15"/>
      <c r="R843" s="15"/>
      <c r="S843" s="15"/>
      <c r="T843" s="15"/>
      <c r="U843" s="15"/>
    </row>
    <row r="844" spans="1:21" ht="30" customHeight="1" x14ac:dyDescent="0.25">
      <c r="A844" s="15"/>
      <c r="B844" s="15"/>
      <c r="C844" s="15"/>
      <c r="D844" s="15"/>
      <c r="E844" s="353"/>
      <c r="F844" s="15"/>
      <c r="G844" s="15"/>
      <c r="H844" s="15"/>
      <c r="I844" s="15"/>
      <c r="J844" s="15"/>
      <c r="K844" s="15"/>
      <c r="L844" s="15"/>
      <c r="M844" s="15"/>
      <c r="N844" s="15"/>
      <c r="O844" s="15"/>
      <c r="P844" s="15"/>
      <c r="Q844" s="15"/>
      <c r="R844" s="15"/>
      <c r="S844" s="15"/>
      <c r="T844" s="15"/>
      <c r="U844" s="15"/>
    </row>
    <row r="845" spans="1:21" ht="30" customHeight="1" x14ac:dyDescent="0.25">
      <c r="A845" s="15"/>
      <c r="B845" s="15"/>
      <c r="C845" s="15"/>
      <c r="D845" s="15"/>
      <c r="E845" s="353"/>
      <c r="F845" s="15"/>
      <c r="G845" s="15"/>
      <c r="H845" s="15"/>
      <c r="I845" s="15"/>
      <c r="J845" s="15"/>
      <c r="K845" s="15"/>
      <c r="L845" s="15"/>
      <c r="M845" s="15"/>
      <c r="N845" s="15"/>
      <c r="O845" s="15"/>
      <c r="P845" s="15"/>
      <c r="Q845" s="15"/>
      <c r="R845" s="15"/>
      <c r="S845" s="15"/>
      <c r="T845" s="15"/>
      <c r="U845" s="15"/>
    </row>
    <row r="846" spans="1:21" ht="30" customHeight="1" x14ac:dyDescent="0.25">
      <c r="A846" s="15"/>
      <c r="B846" s="15"/>
      <c r="C846" s="15"/>
      <c r="D846" s="15"/>
      <c r="E846" s="353"/>
      <c r="F846" s="15"/>
      <c r="G846" s="15"/>
      <c r="H846" s="15"/>
      <c r="I846" s="15"/>
      <c r="J846" s="15"/>
      <c r="K846" s="15"/>
      <c r="L846" s="15"/>
      <c r="M846" s="15"/>
      <c r="N846" s="15"/>
      <c r="O846" s="15"/>
      <c r="P846" s="15"/>
      <c r="Q846" s="15"/>
      <c r="R846" s="15"/>
      <c r="S846" s="15"/>
      <c r="T846" s="15"/>
      <c r="U846" s="15"/>
    </row>
    <row r="847" spans="1:21" ht="30" customHeight="1" x14ac:dyDescent="0.25">
      <c r="A847" s="15"/>
      <c r="B847" s="15"/>
      <c r="C847" s="15"/>
      <c r="D847" s="15"/>
      <c r="E847" s="353"/>
      <c r="F847" s="15"/>
      <c r="G847" s="15"/>
      <c r="H847" s="15"/>
      <c r="I847" s="15"/>
      <c r="J847" s="15"/>
      <c r="K847" s="15"/>
      <c r="L847" s="15"/>
      <c r="M847" s="15"/>
      <c r="N847" s="15"/>
      <c r="O847" s="15"/>
      <c r="P847" s="15"/>
      <c r="Q847" s="15"/>
      <c r="R847" s="15"/>
      <c r="S847" s="15"/>
      <c r="T847" s="15"/>
      <c r="U847" s="15"/>
    </row>
    <row r="848" spans="1:21" ht="30" customHeight="1" x14ac:dyDescent="0.25">
      <c r="A848" s="15"/>
      <c r="B848" s="15"/>
      <c r="C848" s="15"/>
      <c r="D848" s="15"/>
      <c r="E848" s="353"/>
      <c r="F848" s="15"/>
      <c r="G848" s="15"/>
      <c r="H848" s="15"/>
      <c r="I848" s="15"/>
      <c r="J848" s="15"/>
      <c r="K848" s="15"/>
      <c r="L848" s="15"/>
      <c r="M848" s="15"/>
      <c r="N848" s="15"/>
      <c r="O848" s="15"/>
      <c r="P848" s="15"/>
      <c r="Q848" s="15"/>
      <c r="R848" s="15"/>
      <c r="S848" s="15"/>
      <c r="T848" s="15"/>
      <c r="U848" s="15"/>
    </row>
    <row r="849" spans="1:21" ht="30" customHeight="1" x14ac:dyDescent="0.25">
      <c r="A849" s="15"/>
      <c r="B849" s="15"/>
      <c r="C849" s="15"/>
      <c r="D849" s="15"/>
      <c r="E849" s="353"/>
      <c r="F849" s="15"/>
      <c r="G849" s="15"/>
      <c r="H849" s="15"/>
      <c r="I849" s="15"/>
      <c r="J849" s="15"/>
      <c r="K849" s="15"/>
      <c r="L849" s="15"/>
      <c r="M849" s="15"/>
      <c r="N849" s="15"/>
      <c r="O849" s="15"/>
      <c r="P849" s="15"/>
      <c r="Q849" s="15"/>
      <c r="R849" s="15"/>
      <c r="S849" s="15"/>
      <c r="T849" s="15"/>
      <c r="U849" s="15"/>
    </row>
    <row r="850" spans="1:21" ht="30" customHeight="1" x14ac:dyDescent="0.25">
      <c r="A850" s="15"/>
      <c r="B850" s="15"/>
      <c r="C850" s="15"/>
      <c r="D850" s="15"/>
      <c r="E850" s="353"/>
      <c r="F850" s="15"/>
      <c r="G850" s="15"/>
      <c r="H850" s="15"/>
      <c r="I850" s="15"/>
      <c r="J850" s="15"/>
      <c r="K850" s="15"/>
      <c r="L850" s="15"/>
      <c r="M850" s="15"/>
      <c r="N850" s="15"/>
      <c r="O850" s="15"/>
      <c r="P850" s="15"/>
      <c r="Q850" s="15"/>
      <c r="R850" s="15"/>
      <c r="S850" s="15"/>
      <c r="T850" s="15"/>
      <c r="U850" s="15"/>
    </row>
    <row r="851" spans="1:21" ht="30" customHeight="1" x14ac:dyDescent="0.25">
      <c r="A851" s="15"/>
      <c r="B851" s="15"/>
      <c r="C851" s="15"/>
      <c r="D851" s="15"/>
      <c r="E851" s="353"/>
      <c r="F851" s="15"/>
      <c r="G851" s="15"/>
      <c r="H851" s="15"/>
      <c r="I851" s="15"/>
      <c r="J851" s="15"/>
      <c r="K851" s="15"/>
      <c r="L851" s="15"/>
      <c r="M851" s="15"/>
      <c r="N851" s="15"/>
      <c r="O851" s="15"/>
      <c r="P851" s="15"/>
      <c r="Q851" s="15"/>
      <c r="R851" s="15"/>
      <c r="S851" s="15"/>
      <c r="T851" s="15"/>
      <c r="U851" s="15"/>
    </row>
    <row r="852" spans="1:21" ht="30" customHeight="1" x14ac:dyDescent="0.25">
      <c r="A852" s="15"/>
      <c r="B852" s="15"/>
      <c r="C852" s="15"/>
      <c r="D852" s="15"/>
      <c r="E852" s="353"/>
      <c r="F852" s="15"/>
      <c r="G852" s="15"/>
      <c r="H852" s="15"/>
      <c r="I852" s="15"/>
      <c r="J852" s="15"/>
      <c r="K852" s="15"/>
      <c r="L852" s="15"/>
      <c r="M852" s="15"/>
      <c r="N852" s="15"/>
      <c r="O852" s="15"/>
      <c r="P852" s="15"/>
      <c r="Q852" s="15"/>
      <c r="R852" s="15"/>
      <c r="S852" s="15"/>
      <c r="T852" s="15"/>
      <c r="U852" s="15"/>
    </row>
    <row r="853" spans="1:21" ht="30" customHeight="1" x14ac:dyDescent="0.25">
      <c r="A853" s="15"/>
      <c r="B853" s="15"/>
      <c r="C853" s="15"/>
      <c r="D853" s="15"/>
      <c r="E853" s="353"/>
      <c r="F853" s="15"/>
      <c r="G853" s="15"/>
      <c r="H853" s="15"/>
      <c r="I853" s="15"/>
      <c r="J853" s="15"/>
      <c r="K853" s="15"/>
      <c r="L853" s="15"/>
      <c r="M853" s="15"/>
      <c r="N853" s="15"/>
      <c r="O853" s="15"/>
      <c r="P853" s="15"/>
      <c r="Q853" s="15"/>
      <c r="R853" s="15"/>
      <c r="S853" s="15"/>
      <c r="T853" s="15"/>
      <c r="U853" s="15"/>
    </row>
    <row r="854" spans="1:21" ht="30" customHeight="1" x14ac:dyDescent="0.25">
      <c r="A854" s="15"/>
      <c r="B854" s="15"/>
      <c r="C854" s="15"/>
      <c r="D854" s="15"/>
      <c r="E854" s="353"/>
      <c r="F854" s="15"/>
      <c r="G854" s="15"/>
      <c r="H854" s="15"/>
      <c r="I854" s="15"/>
      <c r="J854" s="15"/>
      <c r="K854" s="15"/>
      <c r="L854" s="15"/>
      <c r="M854" s="15"/>
      <c r="N854" s="15"/>
      <c r="O854" s="15"/>
      <c r="P854" s="15"/>
      <c r="Q854" s="15"/>
      <c r="R854" s="15"/>
      <c r="S854" s="15"/>
      <c r="T854" s="15"/>
      <c r="U854" s="15"/>
    </row>
    <row r="855" spans="1:21" ht="30" customHeight="1" x14ac:dyDescent="0.25">
      <c r="A855" s="15"/>
      <c r="B855" s="15"/>
      <c r="C855" s="15"/>
      <c r="D855" s="15"/>
      <c r="E855" s="353"/>
      <c r="F855" s="15"/>
      <c r="G855" s="15"/>
      <c r="H855" s="15"/>
      <c r="I855" s="15"/>
      <c r="J855" s="15"/>
      <c r="K855" s="15"/>
      <c r="L855" s="15"/>
      <c r="M855" s="15"/>
      <c r="N855" s="15"/>
      <c r="O855" s="15"/>
      <c r="P855" s="15"/>
      <c r="Q855" s="15"/>
      <c r="R855" s="15"/>
      <c r="S855" s="15"/>
      <c r="T855" s="15"/>
      <c r="U855" s="15"/>
    </row>
    <row r="856" spans="1:21" ht="30" customHeight="1" x14ac:dyDescent="0.25">
      <c r="A856" s="15"/>
      <c r="B856" s="15"/>
      <c r="C856" s="15"/>
      <c r="D856" s="15"/>
      <c r="E856" s="353"/>
      <c r="F856" s="15"/>
      <c r="G856" s="15"/>
      <c r="H856" s="15"/>
      <c r="I856" s="15"/>
      <c r="J856" s="15"/>
      <c r="K856" s="15"/>
      <c r="L856" s="15"/>
      <c r="M856" s="15"/>
      <c r="N856" s="15"/>
      <c r="O856" s="15"/>
      <c r="P856" s="15"/>
      <c r="Q856" s="15"/>
      <c r="R856" s="15"/>
      <c r="S856" s="15"/>
      <c r="T856" s="15"/>
      <c r="U856" s="15"/>
    </row>
    <row r="857" spans="1:21" ht="30" customHeight="1" x14ac:dyDescent="0.25">
      <c r="A857" s="15"/>
      <c r="B857" s="15"/>
      <c r="C857" s="15"/>
      <c r="D857" s="15"/>
      <c r="E857" s="353"/>
      <c r="F857" s="15"/>
      <c r="G857" s="15"/>
      <c r="H857" s="15"/>
      <c r="I857" s="15"/>
      <c r="J857" s="15"/>
      <c r="K857" s="15"/>
      <c r="L857" s="15"/>
      <c r="M857" s="15"/>
      <c r="N857" s="15"/>
      <c r="O857" s="15"/>
      <c r="P857" s="15"/>
      <c r="Q857" s="15"/>
      <c r="R857" s="15"/>
      <c r="S857" s="15"/>
      <c r="T857" s="15"/>
      <c r="U857" s="15"/>
    </row>
    <row r="858" spans="1:21" ht="30" customHeight="1" x14ac:dyDescent="0.25">
      <c r="A858" s="15"/>
      <c r="B858" s="15"/>
      <c r="C858" s="15"/>
      <c r="D858" s="15"/>
      <c r="E858" s="353"/>
      <c r="F858" s="15"/>
      <c r="G858" s="15"/>
      <c r="H858" s="15"/>
      <c r="I858" s="15"/>
      <c r="J858" s="15"/>
      <c r="K858" s="15"/>
      <c r="L858" s="15"/>
      <c r="M858" s="15"/>
      <c r="N858" s="15"/>
      <c r="O858" s="15"/>
      <c r="P858" s="15"/>
      <c r="Q858" s="15"/>
      <c r="R858" s="15"/>
      <c r="S858" s="15"/>
      <c r="T858" s="15"/>
      <c r="U858" s="15"/>
    </row>
    <row r="859" spans="1:21" ht="30" customHeight="1" x14ac:dyDescent="0.25">
      <c r="A859" s="15"/>
      <c r="B859" s="15"/>
      <c r="C859" s="15"/>
      <c r="D859" s="15"/>
      <c r="E859" s="353"/>
      <c r="F859" s="15"/>
      <c r="G859" s="15"/>
      <c r="H859" s="15"/>
      <c r="I859" s="15"/>
      <c r="J859" s="15"/>
      <c r="K859" s="15"/>
      <c r="L859" s="15"/>
      <c r="M859" s="15"/>
      <c r="N859" s="15"/>
      <c r="O859" s="15"/>
      <c r="P859" s="15"/>
      <c r="Q859" s="15"/>
      <c r="R859" s="15"/>
      <c r="S859" s="15"/>
      <c r="T859" s="15"/>
      <c r="U859" s="15"/>
    </row>
    <row r="860" spans="1:21" ht="30" customHeight="1" x14ac:dyDescent="0.25">
      <c r="A860" s="15"/>
      <c r="B860" s="15"/>
      <c r="C860" s="15"/>
      <c r="D860" s="15"/>
      <c r="E860" s="353"/>
      <c r="F860" s="15"/>
      <c r="G860" s="15"/>
      <c r="H860" s="15"/>
      <c r="I860" s="15"/>
      <c r="J860" s="15"/>
      <c r="K860" s="15"/>
      <c r="L860" s="15"/>
      <c r="M860" s="15"/>
      <c r="N860" s="15"/>
      <c r="O860" s="15"/>
      <c r="P860" s="15"/>
      <c r="Q860" s="15"/>
      <c r="R860" s="15"/>
      <c r="S860" s="15"/>
      <c r="T860" s="15"/>
      <c r="U860" s="15"/>
    </row>
    <row r="861" spans="1:21" ht="30" customHeight="1" x14ac:dyDescent="0.25">
      <c r="A861" s="15"/>
      <c r="B861" s="15"/>
      <c r="C861" s="15"/>
      <c r="D861" s="15"/>
      <c r="E861" s="353"/>
      <c r="F861" s="15"/>
      <c r="G861" s="15"/>
      <c r="H861" s="15"/>
      <c r="I861" s="15"/>
      <c r="J861" s="15"/>
      <c r="K861" s="15"/>
      <c r="L861" s="15"/>
      <c r="M861" s="15"/>
      <c r="N861" s="15"/>
      <c r="O861" s="15"/>
      <c r="P861" s="15"/>
      <c r="Q861" s="15"/>
      <c r="R861" s="15"/>
      <c r="S861" s="15"/>
      <c r="T861" s="15"/>
      <c r="U861" s="15"/>
    </row>
    <row r="862" spans="1:21" ht="30" customHeight="1" x14ac:dyDescent="0.25">
      <c r="A862" s="15"/>
      <c r="B862" s="15"/>
      <c r="C862" s="15"/>
      <c r="D862" s="15"/>
      <c r="E862" s="353"/>
      <c r="F862" s="15"/>
      <c r="G862" s="15"/>
      <c r="H862" s="15"/>
      <c r="I862" s="15"/>
      <c r="J862" s="15"/>
      <c r="K862" s="15"/>
      <c r="L862" s="15"/>
      <c r="M862" s="15"/>
      <c r="N862" s="15"/>
      <c r="O862" s="15"/>
      <c r="P862" s="15"/>
      <c r="Q862" s="15"/>
      <c r="R862" s="15"/>
      <c r="S862" s="15"/>
      <c r="T862" s="15"/>
      <c r="U862" s="15"/>
    </row>
    <row r="863" spans="1:21" ht="30" customHeight="1" x14ac:dyDescent="0.25">
      <c r="A863" s="15"/>
      <c r="B863" s="15"/>
      <c r="C863" s="15"/>
      <c r="D863" s="15"/>
      <c r="E863" s="353"/>
      <c r="F863" s="15"/>
      <c r="G863" s="15"/>
      <c r="H863" s="15"/>
      <c r="I863" s="15"/>
      <c r="J863" s="15"/>
      <c r="K863" s="15"/>
      <c r="L863" s="15"/>
      <c r="M863" s="15"/>
      <c r="N863" s="15"/>
      <c r="O863" s="15"/>
      <c r="P863" s="15"/>
      <c r="Q863" s="15"/>
      <c r="R863" s="15"/>
      <c r="S863" s="15"/>
      <c r="T863" s="15"/>
      <c r="U863" s="15"/>
    </row>
    <row r="864" spans="1:21" ht="30" customHeight="1" x14ac:dyDescent="0.25">
      <c r="A864" s="15"/>
      <c r="B864" s="15"/>
      <c r="C864" s="15"/>
      <c r="D864" s="15"/>
      <c r="E864" s="353"/>
      <c r="F864" s="15"/>
      <c r="G864" s="15"/>
      <c r="H864" s="15"/>
      <c r="I864" s="15"/>
      <c r="J864" s="15"/>
      <c r="K864" s="15"/>
      <c r="L864" s="15"/>
      <c r="M864" s="15"/>
      <c r="N864" s="15"/>
      <c r="O864" s="15"/>
      <c r="P864" s="15"/>
      <c r="Q864" s="15"/>
      <c r="R864" s="15"/>
      <c r="S864" s="15"/>
      <c r="T864" s="15"/>
      <c r="U864" s="15"/>
    </row>
    <row r="865" spans="1:21" ht="30" customHeight="1" x14ac:dyDescent="0.25">
      <c r="A865" s="15"/>
      <c r="B865" s="15"/>
      <c r="C865" s="15"/>
      <c r="D865" s="15"/>
      <c r="E865" s="353"/>
      <c r="F865" s="15"/>
      <c r="G865" s="15"/>
      <c r="H865" s="15"/>
      <c r="I865" s="15"/>
      <c r="J865" s="15"/>
      <c r="K865" s="15"/>
      <c r="L865" s="15"/>
      <c r="M865" s="15"/>
      <c r="N865" s="15"/>
      <c r="O865" s="15"/>
      <c r="P865" s="15"/>
      <c r="Q865" s="15"/>
      <c r="R865" s="15"/>
      <c r="S865" s="15"/>
      <c r="T865" s="15"/>
      <c r="U865" s="15"/>
    </row>
    <row r="866" spans="1:21" ht="30" customHeight="1" x14ac:dyDescent="0.25">
      <c r="A866" s="15"/>
      <c r="B866" s="15"/>
      <c r="C866" s="15"/>
      <c r="D866" s="15"/>
      <c r="E866" s="353"/>
      <c r="F866" s="15"/>
      <c r="G866" s="15"/>
      <c r="H866" s="15"/>
      <c r="I866" s="15"/>
      <c r="J866" s="15"/>
      <c r="K866" s="15"/>
      <c r="L866" s="15"/>
      <c r="M866" s="15"/>
      <c r="N866" s="15"/>
      <c r="O866" s="15"/>
      <c r="P866" s="15"/>
      <c r="Q866" s="15"/>
      <c r="R866" s="15"/>
      <c r="S866" s="15"/>
      <c r="T866" s="15"/>
      <c r="U866" s="15"/>
    </row>
    <row r="867" spans="1:21" ht="30" customHeight="1" x14ac:dyDescent="0.25">
      <c r="A867" s="15"/>
      <c r="B867" s="15"/>
      <c r="C867" s="15"/>
      <c r="D867" s="15"/>
      <c r="E867" s="353"/>
      <c r="F867" s="15"/>
      <c r="G867" s="15"/>
      <c r="H867" s="15"/>
      <c r="I867" s="15"/>
      <c r="J867" s="15"/>
      <c r="K867" s="15"/>
      <c r="L867" s="15"/>
      <c r="M867" s="15"/>
      <c r="N867" s="15"/>
      <c r="O867" s="15"/>
      <c r="P867" s="15"/>
      <c r="Q867" s="15"/>
      <c r="R867" s="15"/>
      <c r="S867" s="15"/>
      <c r="T867" s="15"/>
      <c r="U867" s="15"/>
    </row>
    <row r="868" spans="1:21" ht="30" customHeight="1" x14ac:dyDescent="0.25">
      <c r="A868" s="15"/>
      <c r="B868" s="15"/>
      <c r="C868" s="15"/>
      <c r="D868" s="15"/>
      <c r="E868" s="353"/>
      <c r="F868" s="15"/>
      <c r="G868" s="15"/>
      <c r="H868" s="15"/>
      <c r="I868" s="15"/>
      <c r="J868" s="15"/>
      <c r="K868" s="15"/>
      <c r="L868" s="15"/>
      <c r="M868" s="15"/>
      <c r="N868" s="15"/>
      <c r="O868" s="15"/>
      <c r="P868" s="15"/>
      <c r="Q868" s="15"/>
      <c r="R868" s="15"/>
      <c r="S868" s="15"/>
      <c r="T868" s="15"/>
      <c r="U868" s="15"/>
    </row>
    <row r="869" spans="1:21" ht="30" customHeight="1" x14ac:dyDescent="0.25">
      <c r="A869" s="15"/>
      <c r="B869" s="15"/>
      <c r="C869" s="15"/>
      <c r="D869" s="15"/>
      <c r="E869" s="353"/>
      <c r="F869" s="15"/>
      <c r="G869" s="15"/>
      <c r="H869" s="15"/>
      <c r="I869" s="15"/>
      <c r="J869" s="15"/>
      <c r="K869" s="15"/>
      <c r="L869" s="15"/>
      <c r="M869" s="15"/>
      <c r="N869" s="15"/>
      <c r="O869" s="15"/>
      <c r="P869" s="15"/>
      <c r="Q869" s="15"/>
      <c r="R869" s="15"/>
      <c r="S869" s="15"/>
      <c r="T869" s="15"/>
      <c r="U869" s="15"/>
    </row>
    <row r="870" spans="1:21" ht="30" customHeight="1" x14ac:dyDescent="0.25">
      <c r="A870" s="15"/>
      <c r="B870" s="15"/>
      <c r="C870" s="15"/>
      <c r="D870" s="15"/>
      <c r="E870" s="353"/>
      <c r="F870" s="15"/>
      <c r="G870" s="15"/>
      <c r="H870" s="15"/>
      <c r="I870" s="15"/>
      <c r="J870" s="15"/>
      <c r="K870" s="15"/>
      <c r="L870" s="15"/>
      <c r="M870" s="15"/>
      <c r="N870" s="15"/>
      <c r="O870" s="15"/>
      <c r="P870" s="15"/>
      <c r="Q870" s="15"/>
      <c r="R870" s="15"/>
      <c r="S870" s="15"/>
      <c r="T870" s="15"/>
      <c r="U870" s="15"/>
    </row>
    <row r="871" spans="1:21" ht="30" customHeight="1" x14ac:dyDescent="0.25">
      <c r="A871" s="15"/>
      <c r="B871" s="15"/>
      <c r="C871" s="15"/>
      <c r="D871" s="15"/>
      <c r="E871" s="353"/>
      <c r="F871" s="15"/>
      <c r="G871" s="15"/>
      <c r="H871" s="15"/>
      <c r="I871" s="15"/>
      <c r="J871" s="15"/>
      <c r="K871" s="15"/>
      <c r="L871" s="15"/>
      <c r="M871" s="15"/>
      <c r="N871" s="15"/>
      <c r="O871" s="15"/>
      <c r="P871" s="15"/>
      <c r="Q871" s="15"/>
      <c r="R871" s="15"/>
      <c r="S871" s="15"/>
      <c r="T871" s="15"/>
      <c r="U871" s="15"/>
    </row>
    <row r="872" spans="1:21" ht="30" customHeight="1" x14ac:dyDescent="0.25">
      <c r="A872" s="15"/>
      <c r="B872" s="15"/>
      <c r="C872" s="15"/>
      <c r="D872" s="15"/>
      <c r="E872" s="353"/>
      <c r="F872" s="15"/>
      <c r="G872" s="15"/>
      <c r="H872" s="15"/>
      <c r="I872" s="15"/>
      <c r="J872" s="15"/>
      <c r="K872" s="15"/>
      <c r="L872" s="15"/>
      <c r="M872" s="15"/>
      <c r="N872" s="15"/>
      <c r="O872" s="15"/>
      <c r="P872" s="15"/>
      <c r="Q872" s="15"/>
      <c r="R872" s="15"/>
      <c r="S872" s="15"/>
      <c r="T872" s="15"/>
      <c r="U872" s="15"/>
    </row>
    <row r="873" spans="1:21" ht="30" customHeight="1" x14ac:dyDescent="0.25">
      <c r="A873" s="15"/>
      <c r="B873" s="15"/>
      <c r="C873" s="15"/>
      <c r="D873" s="15"/>
      <c r="E873" s="353"/>
      <c r="F873" s="15"/>
      <c r="G873" s="15"/>
      <c r="H873" s="15"/>
      <c r="I873" s="15"/>
      <c r="J873" s="15"/>
      <c r="K873" s="15"/>
      <c r="L873" s="15"/>
      <c r="M873" s="15"/>
      <c r="N873" s="15"/>
      <c r="O873" s="15"/>
      <c r="P873" s="15"/>
      <c r="Q873" s="15"/>
      <c r="R873" s="15"/>
      <c r="S873" s="15"/>
      <c r="T873" s="15"/>
      <c r="U873" s="15"/>
    </row>
    <row r="874" spans="1:21" ht="30" customHeight="1" x14ac:dyDescent="0.25">
      <c r="A874" s="15"/>
      <c r="B874" s="15"/>
      <c r="C874" s="15"/>
      <c r="D874" s="15"/>
      <c r="E874" s="353"/>
      <c r="F874" s="15"/>
      <c r="G874" s="15"/>
      <c r="H874" s="15"/>
      <c r="I874" s="15"/>
      <c r="J874" s="15"/>
      <c r="K874" s="15"/>
      <c r="L874" s="15"/>
      <c r="M874" s="15"/>
      <c r="N874" s="15"/>
      <c r="O874" s="15"/>
      <c r="P874" s="15"/>
      <c r="Q874" s="15"/>
      <c r="R874" s="15"/>
      <c r="S874" s="15"/>
      <c r="T874" s="15"/>
      <c r="U874" s="15"/>
    </row>
    <row r="875" spans="1:21" ht="30" customHeight="1" x14ac:dyDescent="0.25">
      <c r="A875" s="15"/>
      <c r="B875" s="15"/>
      <c r="C875" s="15"/>
      <c r="D875" s="15"/>
      <c r="E875" s="353"/>
      <c r="F875" s="15"/>
      <c r="G875" s="15"/>
      <c r="H875" s="15"/>
      <c r="I875" s="15"/>
      <c r="J875" s="15"/>
      <c r="K875" s="15"/>
      <c r="L875" s="15"/>
      <c r="M875" s="15"/>
      <c r="N875" s="15"/>
      <c r="O875" s="15"/>
      <c r="P875" s="15"/>
      <c r="Q875" s="15"/>
      <c r="R875" s="15"/>
      <c r="S875" s="15"/>
      <c r="T875" s="15"/>
      <c r="U875" s="15"/>
    </row>
    <row r="876" spans="1:21" ht="30" customHeight="1" x14ac:dyDescent="0.25">
      <c r="A876" s="15"/>
      <c r="B876" s="15"/>
      <c r="C876" s="15"/>
      <c r="D876" s="15"/>
      <c r="E876" s="353"/>
      <c r="F876" s="15"/>
      <c r="G876" s="15"/>
      <c r="H876" s="15"/>
      <c r="I876" s="15"/>
      <c r="J876" s="15"/>
      <c r="K876" s="15"/>
      <c r="L876" s="15"/>
      <c r="M876" s="15"/>
      <c r="N876" s="15"/>
      <c r="O876" s="15"/>
      <c r="P876" s="15"/>
      <c r="Q876" s="15"/>
      <c r="R876" s="15"/>
      <c r="S876" s="15"/>
      <c r="T876" s="15"/>
      <c r="U876" s="15"/>
    </row>
    <row r="877" spans="1:21" ht="30" customHeight="1" x14ac:dyDescent="0.25">
      <c r="A877" s="15"/>
      <c r="B877" s="15"/>
      <c r="C877" s="15"/>
      <c r="D877" s="15"/>
      <c r="E877" s="353"/>
      <c r="F877" s="15"/>
      <c r="G877" s="15"/>
      <c r="H877" s="15"/>
      <c r="I877" s="15"/>
      <c r="J877" s="15"/>
      <c r="K877" s="15"/>
      <c r="L877" s="15"/>
      <c r="M877" s="15"/>
      <c r="N877" s="15"/>
      <c r="O877" s="15"/>
      <c r="P877" s="15"/>
      <c r="Q877" s="15"/>
      <c r="R877" s="15"/>
      <c r="S877" s="15"/>
      <c r="T877" s="15"/>
      <c r="U877" s="15"/>
    </row>
    <row r="878" spans="1:21" ht="30" customHeight="1" x14ac:dyDescent="0.25">
      <c r="A878" s="15"/>
      <c r="B878" s="15"/>
      <c r="C878" s="15"/>
      <c r="D878" s="15"/>
      <c r="E878" s="353"/>
      <c r="F878" s="15"/>
      <c r="G878" s="15"/>
      <c r="H878" s="15"/>
      <c r="I878" s="15"/>
      <c r="J878" s="15"/>
      <c r="K878" s="15"/>
      <c r="L878" s="15"/>
      <c r="M878" s="15"/>
      <c r="N878" s="15"/>
      <c r="O878" s="15"/>
      <c r="P878" s="15"/>
      <c r="Q878" s="15"/>
      <c r="R878" s="15"/>
      <c r="S878" s="15"/>
      <c r="T878" s="15"/>
      <c r="U878" s="15"/>
    </row>
    <row r="879" spans="1:21" ht="30" customHeight="1" x14ac:dyDescent="0.25">
      <c r="A879" s="15"/>
      <c r="B879" s="15"/>
      <c r="C879" s="15"/>
      <c r="D879" s="15"/>
      <c r="E879" s="353"/>
      <c r="F879" s="15"/>
      <c r="G879" s="15"/>
      <c r="H879" s="15"/>
      <c r="I879" s="15"/>
      <c r="J879" s="15"/>
      <c r="K879" s="15"/>
      <c r="L879" s="15"/>
      <c r="M879" s="15"/>
      <c r="N879" s="15"/>
      <c r="O879" s="15"/>
      <c r="P879" s="15"/>
      <c r="Q879" s="15"/>
      <c r="R879" s="15"/>
      <c r="S879" s="15"/>
      <c r="T879" s="15"/>
      <c r="U879" s="15"/>
    </row>
    <row r="880" spans="1:21" ht="30" customHeight="1" x14ac:dyDescent="0.25">
      <c r="A880" s="15"/>
      <c r="B880" s="15"/>
      <c r="C880" s="15"/>
      <c r="D880" s="15"/>
      <c r="E880" s="353"/>
      <c r="F880" s="15"/>
      <c r="G880" s="15"/>
      <c r="H880" s="15"/>
      <c r="I880" s="15"/>
      <c r="J880" s="15"/>
      <c r="K880" s="15"/>
      <c r="L880" s="15"/>
      <c r="M880" s="15"/>
      <c r="N880" s="15"/>
      <c r="O880" s="15"/>
      <c r="P880" s="15"/>
      <c r="Q880" s="15"/>
      <c r="R880" s="15"/>
      <c r="S880" s="15"/>
      <c r="T880" s="15"/>
      <c r="U880" s="15"/>
    </row>
    <row r="881" spans="1:21" ht="30" customHeight="1" x14ac:dyDescent="0.25">
      <c r="A881" s="15"/>
      <c r="B881" s="15"/>
      <c r="C881" s="15"/>
      <c r="D881" s="15"/>
      <c r="E881" s="353"/>
      <c r="F881" s="15"/>
      <c r="G881" s="15"/>
      <c r="H881" s="15"/>
      <c r="I881" s="15"/>
      <c r="J881" s="15"/>
      <c r="K881" s="15"/>
      <c r="L881" s="15"/>
      <c r="M881" s="15"/>
      <c r="N881" s="15"/>
      <c r="O881" s="15"/>
      <c r="P881" s="15"/>
      <c r="Q881" s="15"/>
      <c r="R881" s="15"/>
      <c r="S881" s="15"/>
      <c r="T881" s="15"/>
      <c r="U881" s="15"/>
    </row>
    <row r="882" spans="1:21" ht="30" customHeight="1" x14ac:dyDescent="0.25">
      <c r="A882" s="15"/>
      <c r="B882" s="15"/>
      <c r="C882" s="15"/>
      <c r="D882" s="15"/>
      <c r="E882" s="353"/>
      <c r="F882" s="15"/>
      <c r="G882" s="15"/>
      <c r="H882" s="15"/>
      <c r="I882" s="15"/>
      <c r="J882" s="15"/>
      <c r="K882" s="15"/>
      <c r="L882" s="15"/>
      <c r="M882" s="15"/>
      <c r="N882" s="15"/>
      <c r="O882" s="15"/>
      <c r="P882" s="15"/>
      <c r="Q882" s="15"/>
      <c r="R882" s="15"/>
      <c r="S882" s="15"/>
      <c r="T882" s="15"/>
      <c r="U882" s="15"/>
    </row>
    <row r="883" spans="1:21" ht="30" customHeight="1" x14ac:dyDescent="0.25">
      <c r="A883" s="15"/>
      <c r="B883" s="15"/>
      <c r="C883" s="15"/>
      <c r="D883" s="15"/>
      <c r="E883" s="353"/>
      <c r="F883" s="15"/>
      <c r="G883" s="15"/>
      <c r="H883" s="15"/>
      <c r="I883" s="15"/>
      <c r="J883" s="15"/>
      <c r="K883" s="15"/>
      <c r="L883" s="15"/>
      <c r="M883" s="15"/>
      <c r="N883" s="15"/>
      <c r="O883" s="15"/>
      <c r="P883" s="15"/>
      <c r="Q883" s="15"/>
      <c r="R883" s="15"/>
      <c r="S883" s="15"/>
      <c r="T883" s="15"/>
      <c r="U883" s="15"/>
    </row>
    <row r="884" spans="1:21" ht="30" customHeight="1" x14ac:dyDescent="0.25">
      <c r="A884" s="15"/>
      <c r="B884" s="15"/>
      <c r="C884" s="15"/>
      <c r="D884" s="15"/>
      <c r="E884" s="353"/>
      <c r="F884" s="15"/>
      <c r="G884" s="15"/>
      <c r="H884" s="15"/>
      <c r="I884" s="15"/>
      <c r="J884" s="15"/>
      <c r="K884" s="15"/>
      <c r="L884" s="15"/>
      <c r="M884" s="15"/>
      <c r="N884" s="15"/>
      <c r="O884" s="15"/>
      <c r="P884" s="15"/>
      <c r="Q884" s="15"/>
      <c r="R884" s="15"/>
      <c r="S884" s="15"/>
      <c r="T884" s="15"/>
      <c r="U884" s="15"/>
    </row>
    <row r="885" spans="1:21" ht="30" customHeight="1" x14ac:dyDescent="0.25">
      <c r="A885" s="15"/>
      <c r="B885" s="15"/>
      <c r="C885" s="15"/>
      <c r="D885" s="15"/>
      <c r="E885" s="353"/>
      <c r="F885" s="15"/>
      <c r="G885" s="15"/>
      <c r="H885" s="15"/>
      <c r="I885" s="15"/>
      <c r="J885" s="15"/>
      <c r="K885" s="15"/>
      <c r="L885" s="15"/>
      <c r="M885" s="15"/>
      <c r="N885" s="15"/>
      <c r="O885" s="15"/>
      <c r="P885" s="15"/>
      <c r="Q885" s="15"/>
      <c r="R885" s="15"/>
      <c r="S885" s="15"/>
      <c r="T885" s="15"/>
      <c r="U885" s="15"/>
    </row>
    <row r="886" spans="1:21" ht="30" customHeight="1" x14ac:dyDescent="0.25">
      <c r="A886" s="15"/>
      <c r="B886" s="15"/>
      <c r="C886" s="15"/>
      <c r="D886" s="15"/>
      <c r="E886" s="353"/>
      <c r="F886" s="15"/>
      <c r="G886" s="15"/>
      <c r="H886" s="15"/>
      <c r="I886" s="15"/>
      <c r="J886" s="15"/>
      <c r="K886" s="15"/>
      <c r="L886" s="15"/>
      <c r="M886" s="15"/>
      <c r="N886" s="15"/>
      <c r="O886" s="15"/>
      <c r="P886" s="15"/>
      <c r="Q886" s="15"/>
      <c r="R886" s="15"/>
      <c r="S886" s="15"/>
      <c r="T886" s="15"/>
      <c r="U886" s="15"/>
    </row>
    <row r="887" spans="1:21" ht="30" customHeight="1" x14ac:dyDescent="0.25">
      <c r="A887" s="15"/>
      <c r="B887" s="15"/>
      <c r="C887" s="15"/>
      <c r="D887" s="15"/>
      <c r="E887" s="353"/>
      <c r="F887" s="15"/>
      <c r="G887" s="15"/>
      <c r="H887" s="15"/>
      <c r="I887" s="15"/>
      <c r="J887" s="15"/>
      <c r="K887" s="15"/>
      <c r="L887" s="15"/>
      <c r="M887" s="15"/>
      <c r="N887" s="15"/>
      <c r="O887" s="15"/>
      <c r="P887" s="15"/>
      <c r="Q887" s="15"/>
      <c r="R887" s="15"/>
      <c r="S887" s="15"/>
      <c r="T887" s="15"/>
      <c r="U887" s="15"/>
    </row>
    <row r="888" spans="1:21" ht="30" customHeight="1" x14ac:dyDescent="0.25">
      <c r="A888" s="15"/>
      <c r="B888" s="15"/>
      <c r="C888" s="15"/>
      <c r="D888" s="15"/>
      <c r="E888" s="353"/>
      <c r="F888" s="15"/>
      <c r="G888" s="15"/>
      <c r="H888" s="15"/>
      <c r="I888" s="15"/>
      <c r="J888" s="15"/>
      <c r="K888" s="15"/>
      <c r="L888" s="15"/>
      <c r="M888" s="15"/>
      <c r="N888" s="15"/>
      <c r="O888" s="15"/>
      <c r="P888" s="15"/>
      <c r="Q888" s="15"/>
      <c r="R888" s="15"/>
      <c r="S888" s="15"/>
      <c r="T888" s="15"/>
      <c r="U888" s="15"/>
    </row>
    <row r="889" spans="1:21" ht="30" customHeight="1" x14ac:dyDescent="0.25">
      <c r="A889" s="15"/>
      <c r="B889" s="15"/>
      <c r="C889" s="15"/>
      <c r="D889" s="15"/>
      <c r="E889" s="353"/>
      <c r="F889" s="15"/>
      <c r="G889" s="15"/>
      <c r="H889" s="15"/>
      <c r="I889" s="15"/>
      <c r="J889" s="15"/>
      <c r="K889" s="15"/>
      <c r="L889" s="15"/>
      <c r="M889" s="15"/>
      <c r="N889" s="15"/>
      <c r="O889" s="15"/>
      <c r="P889" s="15"/>
      <c r="Q889" s="15"/>
      <c r="R889" s="15"/>
      <c r="S889" s="15"/>
      <c r="T889" s="15"/>
      <c r="U889" s="15"/>
    </row>
    <row r="890" spans="1:21" ht="30" customHeight="1" x14ac:dyDescent="0.25">
      <c r="A890" s="15"/>
      <c r="B890" s="15"/>
      <c r="C890" s="15"/>
      <c r="D890" s="15"/>
      <c r="E890" s="353"/>
      <c r="F890" s="15"/>
      <c r="G890" s="15"/>
      <c r="H890" s="15"/>
      <c r="I890" s="15"/>
      <c r="J890" s="15"/>
      <c r="K890" s="15"/>
      <c r="L890" s="15"/>
      <c r="M890" s="15"/>
      <c r="N890" s="15"/>
      <c r="O890" s="15"/>
      <c r="P890" s="15"/>
      <c r="Q890" s="15"/>
      <c r="R890" s="15"/>
      <c r="S890" s="15"/>
      <c r="T890" s="15"/>
      <c r="U890" s="15"/>
    </row>
    <row r="891" spans="1:21" ht="30" customHeight="1" x14ac:dyDescent="0.25">
      <c r="A891" s="15"/>
      <c r="B891" s="15"/>
      <c r="C891" s="15"/>
      <c r="D891" s="15"/>
      <c r="E891" s="353"/>
      <c r="F891" s="15"/>
      <c r="G891" s="15"/>
      <c r="H891" s="15"/>
      <c r="I891" s="15"/>
      <c r="J891" s="15"/>
      <c r="K891" s="15"/>
      <c r="L891" s="15"/>
      <c r="M891" s="15"/>
      <c r="N891" s="15"/>
      <c r="O891" s="15"/>
      <c r="P891" s="15"/>
      <c r="Q891" s="15"/>
      <c r="R891" s="15"/>
      <c r="S891" s="15"/>
      <c r="T891" s="15"/>
      <c r="U891" s="15"/>
    </row>
    <row r="892" spans="1:21" ht="30" customHeight="1" x14ac:dyDescent="0.25">
      <c r="A892" s="15"/>
      <c r="B892" s="15"/>
      <c r="C892" s="15"/>
      <c r="D892" s="15"/>
      <c r="E892" s="353"/>
      <c r="F892" s="15"/>
      <c r="G892" s="15"/>
      <c r="H892" s="15"/>
      <c r="I892" s="15"/>
      <c r="J892" s="15"/>
      <c r="K892" s="15"/>
      <c r="L892" s="15"/>
      <c r="M892" s="15"/>
      <c r="N892" s="15"/>
      <c r="O892" s="15"/>
      <c r="P892" s="15"/>
      <c r="Q892" s="15"/>
      <c r="R892" s="15"/>
      <c r="S892" s="15"/>
      <c r="T892" s="15"/>
      <c r="U892" s="15"/>
    </row>
    <row r="893" spans="1:21" ht="30" customHeight="1" x14ac:dyDescent="0.25">
      <c r="A893" s="15"/>
      <c r="B893" s="15"/>
      <c r="C893" s="15"/>
      <c r="D893" s="15"/>
      <c r="E893" s="353"/>
      <c r="F893" s="15"/>
      <c r="G893" s="15"/>
      <c r="H893" s="15"/>
      <c r="I893" s="15"/>
      <c r="J893" s="15"/>
      <c r="K893" s="15"/>
      <c r="L893" s="15"/>
      <c r="M893" s="15"/>
      <c r="N893" s="15"/>
      <c r="O893" s="15"/>
      <c r="P893" s="15"/>
      <c r="Q893" s="15"/>
      <c r="R893" s="15"/>
      <c r="S893" s="15"/>
      <c r="T893" s="15"/>
      <c r="U893" s="15"/>
    </row>
    <row r="894" spans="1:21" ht="30" customHeight="1" x14ac:dyDescent="0.25">
      <c r="A894" s="15"/>
      <c r="B894" s="15"/>
      <c r="C894" s="15"/>
      <c r="D894" s="15"/>
      <c r="E894" s="353"/>
      <c r="F894" s="15"/>
      <c r="G894" s="15"/>
      <c r="H894" s="15"/>
      <c r="I894" s="15"/>
      <c r="J894" s="15"/>
      <c r="K894" s="15"/>
      <c r="L894" s="15"/>
      <c r="M894" s="15"/>
      <c r="N894" s="15"/>
      <c r="O894" s="15"/>
      <c r="P894" s="15"/>
      <c r="Q894" s="15"/>
      <c r="R894" s="15"/>
      <c r="S894" s="15"/>
      <c r="T894" s="15"/>
      <c r="U894" s="15"/>
    </row>
    <row r="895" spans="1:21" ht="30" customHeight="1" x14ac:dyDescent="0.25">
      <c r="A895" s="15"/>
      <c r="B895" s="15"/>
      <c r="C895" s="15"/>
      <c r="D895" s="15"/>
      <c r="E895" s="353"/>
      <c r="F895" s="15"/>
      <c r="G895" s="15"/>
      <c r="H895" s="15"/>
      <c r="I895" s="15"/>
      <c r="J895" s="15"/>
      <c r="K895" s="15"/>
      <c r="L895" s="15"/>
      <c r="M895" s="15"/>
      <c r="N895" s="15"/>
      <c r="O895" s="15"/>
      <c r="P895" s="15"/>
      <c r="Q895" s="15"/>
      <c r="R895" s="15"/>
      <c r="S895" s="15"/>
      <c r="T895" s="15"/>
      <c r="U895" s="15"/>
    </row>
    <row r="896" spans="1:21" ht="30" customHeight="1" x14ac:dyDescent="0.25">
      <c r="A896" s="15"/>
      <c r="B896" s="15"/>
      <c r="C896" s="15"/>
      <c r="D896" s="15"/>
      <c r="E896" s="353"/>
      <c r="F896" s="15"/>
      <c r="G896" s="15"/>
      <c r="H896" s="15"/>
      <c r="I896" s="15"/>
      <c r="J896" s="15"/>
      <c r="K896" s="15"/>
      <c r="L896" s="15"/>
      <c r="M896" s="15"/>
      <c r="N896" s="15"/>
      <c r="O896" s="15"/>
      <c r="P896" s="15"/>
      <c r="Q896" s="15"/>
      <c r="R896" s="15"/>
      <c r="S896" s="15"/>
      <c r="T896" s="15"/>
      <c r="U896" s="15"/>
    </row>
    <row r="897" spans="1:21" ht="30" customHeight="1" x14ac:dyDescent="0.25">
      <c r="A897" s="15"/>
      <c r="B897" s="15"/>
      <c r="C897" s="15"/>
      <c r="D897" s="15"/>
      <c r="E897" s="353"/>
      <c r="F897" s="15"/>
      <c r="G897" s="15"/>
      <c r="H897" s="15"/>
      <c r="I897" s="15"/>
      <c r="J897" s="15"/>
      <c r="K897" s="15"/>
      <c r="L897" s="15"/>
      <c r="M897" s="15"/>
      <c r="N897" s="15"/>
      <c r="O897" s="15"/>
      <c r="P897" s="15"/>
      <c r="Q897" s="15"/>
      <c r="R897" s="15"/>
      <c r="S897" s="15"/>
      <c r="T897" s="15"/>
      <c r="U897" s="15"/>
    </row>
    <row r="898" spans="1:21" ht="30" customHeight="1" x14ac:dyDescent="0.25">
      <c r="A898" s="15"/>
      <c r="B898" s="15"/>
      <c r="C898" s="15"/>
      <c r="D898" s="15"/>
      <c r="E898" s="353"/>
      <c r="F898" s="15"/>
      <c r="G898" s="15"/>
      <c r="H898" s="15"/>
      <c r="I898" s="15"/>
      <c r="J898" s="15"/>
      <c r="K898" s="15"/>
      <c r="L898" s="15"/>
      <c r="M898" s="15"/>
      <c r="N898" s="15"/>
      <c r="O898" s="15"/>
      <c r="P898" s="15"/>
      <c r="Q898" s="15"/>
      <c r="R898" s="15"/>
      <c r="S898" s="15"/>
      <c r="T898" s="15"/>
      <c r="U898" s="15"/>
    </row>
    <row r="899" spans="1:21" ht="30" customHeight="1" x14ac:dyDescent="0.25">
      <c r="A899" s="15"/>
      <c r="B899" s="15"/>
      <c r="C899" s="15"/>
      <c r="D899" s="15"/>
      <c r="E899" s="353"/>
      <c r="F899" s="15"/>
      <c r="G899" s="15"/>
      <c r="H899" s="15"/>
      <c r="I899" s="15"/>
      <c r="J899" s="15"/>
      <c r="K899" s="15"/>
      <c r="L899" s="15"/>
      <c r="M899" s="15"/>
      <c r="N899" s="15"/>
      <c r="O899" s="15"/>
      <c r="P899" s="15"/>
      <c r="Q899" s="15"/>
      <c r="R899" s="15"/>
      <c r="S899" s="15"/>
      <c r="T899" s="15"/>
      <c r="U899" s="15"/>
    </row>
    <row r="900" spans="1:21" ht="30" customHeight="1" x14ac:dyDescent="0.25">
      <c r="A900" s="15"/>
      <c r="B900" s="15"/>
      <c r="C900" s="15"/>
      <c r="D900" s="15"/>
      <c r="E900" s="353"/>
      <c r="F900" s="15"/>
      <c r="G900" s="15"/>
      <c r="H900" s="15"/>
      <c r="I900" s="15"/>
      <c r="J900" s="15"/>
      <c r="K900" s="15"/>
      <c r="L900" s="15"/>
      <c r="M900" s="15"/>
      <c r="N900" s="15"/>
      <c r="O900" s="15"/>
      <c r="P900" s="15"/>
      <c r="Q900" s="15"/>
      <c r="R900" s="15"/>
      <c r="S900" s="15"/>
      <c r="T900" s="15"/>
      <c r="U900" s="15"/>
    </row>
    <row r="901" spans="1:21" ht="30" customHeight="1" x14ac:dyDescent="0.25">
      <c r="A901" s="15"/>
      <c r="B901" s="15"/>
      <c r="C901" s="15"/>
      <c r="D901" s="15"/>
      <c r="E901" s="353"/>
      <c r="F901" s="15"/>
      <c r="G901" s="15"/>
      <c r="H901" s="15"/>
      <c r="I901" s="15"/>
      <c r="J901" s="15"/>
      <c r="K901" s="15"/>
      <c r="L901" s="15"/>
      <c r="M901" s="15"/>
      <c r="N901" s="15"/>
      <c r="O901" s="15"/>
      <c r="P901" s="15"/>
      <c r="Q901" s="15"/>
      <c r="R901" s="15"/>
      <c r="S901" s="15"/>
      <c r="T901" s="15"/>
      <c r="U901" s="15"/>
    </row>
    <row r="902" spans="1:21" ht="30" customHeight="1" x14ac:dyDescent="0.25">
      <c r="A902" s="15"/>
      <c r="B902" s="15"/>
      <c r="C902" s="15"/>
      <c r="D902" s="15"/>
      <c r="E902" s="353"/>
      <c r="F902" s="15"/>
      <c r="G902" s="15"/>
      <c r="H902" s="15"/>
      <c r="I902" s="15"/>
      <c r="J902" s="15"/>
      <c r="K902" s="15"/>
      <c r="L902" s="15"/>
      <c r="M902" s="15"/>
      <c r="N902" s="15"/>
      <c r="O902" s="15"/>
      <c r="P902" s="15"/>
      <c r="Q902" s="15"/>
      <c r="R902" s="15"/>
      <c r="S902" s="15"/>
      <c r="T902" s="15"/>
      <c r="U902" s="15"/>
    </row>
    <row r="903" spans="1:21" ht="30" customHeight="1" x14ac:dyDescent="0.25">
      <c r="A903" s="15"/>
      <c r="B903" s="15"/>
      <c r="C903" s="15"/>
      <c r="D903" s="15"/>
      <c r="E903" s="353"/>
      <c r="F903" s="15"/>
      <c r="G903" s="15"/>
      <c r="H903" s="15"/>
      <c r="I903" s="15"/>
      <c r="J903" s="15"/>
      <c r="K903" s="15"/>
      <c r="L903" s="15"/>
      <c r="M903" s="15"/>
      <c r="N903" s="15"/>
      <c r="O903" s="15"/>
      <c r="P903" s="15"/>
      <c r="Q903" s="15"/>
      <c r="R903" s="15"/>
      <c r="S903" s="15"/>
      <c r="T903" s="15"/>
      <c r="U903" s="15"/>
    </row>
    <row r="904" spans="1:21" ht="30" customHeight="1" x14ac:dyDescent="0.25">
      <c r="A904" s="15"/>
      <c r="B904" s="15"/>
      <c r="C904" s="15"/>
      <c r="D904" s="15"/>
      <c r="E904" s="353"/>
      <c r="F904" s="15"/>
      <c r="G904" s="15"/>
      <c r="H904" s="15"/>
      <c r="I904" s="15"/>
      <c r="J904" s="15"/>
      <c r="K904" s="15"/>
      <c r="L904" s="15"/>
      <c r="M904" s="15"/>
      <c r="N904" s="15"/>
      <c r="O904" s="15"/>
      <c r="P904" s="15"/>
      <c r="Q904" s="15"/>
      <c r="R904" s="15"/>
      <c r="S904" s="15"/>
      <c r="T904" s="15"/>
      <c r="U904" s="15"/>
    </row>
    <row r="905" spans="1:21" ht="30" customHeight="1" x14ac:dyDescent="0.25">
      <c r="A905" s="15"/>
      <c r="B905" s="15"/>
      <c r="C905" s="15"/>
      <c r="D905" s="15"/>
      <c r="E905" s="353"/>
      <c r="F905" s="15"/>
      <c r="G905" s="15"/>
      <c r="H905" s="15"/>
      <c r="I905" s="15"/>
      <c r="J905" s="15"/>
      <c r="K905" s="15"/>
      <c r="L905" s="15"/>
      <c r="M905" s="15"/>
      <c r="N905" s="15"/>
      <c r="O905" s="15"/>
      <c r="P905" s="15"/>
      <c r="Q905" s="15"/>
      <c r="R905" s="15"/>
      <c r="S905" s="15"/>
      <c r="T905" s="15"/>
      <c r="U905" s="15"/>
    </row>
    <row r="906" spans="1:21" ht="30" customHeight="1" x14ac:dyDescent="0.25">
      <c r="A906" s="15"/>
      <c r="B906" s="15"/>
      <c r="C906" s="15"/>
      <c r="D906" s="15"/>
      <c r="E906" s="353"/>
      <c r="F906" s="15"/>
      <c r="G906" s="15"/>
      <c r="H906" s="15"/>
      <c r="I906" s="15"/>
      <c r="J906" s="15"/>
      <c r="K906" s="15"/>
      <c r="L906" s="15"/>
      <c r="M906" s="15"/>
      <c r="N906" s="15"/>
      <c r="O906" s="15"/>
      <c r="P906" s="15"/>
      <c r="Q906" s="15"/>
      <c r="R906" s="15"/>
      <c r="S906" s="15"/>
      <c r="T906" s="15"/>
      <c r="U906" s="15"/>
    </row>
    <row r="907" spans="1:21" ht="30" customHeight="1" x14ac:dyDescent="0.25">
      <c r="A907" s="15"/>
      <c r="B907" s="15"/>
      <c r="C907" s="15"/>
      <c r="D907" s="15"/>
      <c r="E907" s="353"/>
      <c r="F907" s="15"/>
      <c r="G907" s="15"/>
      <c r="H907" s="15"/>
      <c r="I907" s="15"/>
      <c r="J907" s="15"/>
      <c r="K907" s="15"/>
      <c r="L907" s="15"/>
      <c r="M907" s="15"/>
      <c r="N907" s="15"/>
      <c r="O907" s="15"/>
      <c r="P907" s="15"/>
      <c r="Q907" s="15"/>
      <c r="R907" s="15"/>
      <c r="S907" s="15"/>
      <c r="T907" s="15"/>
      <c r="U907" s="15"/>
    </row>
    <row r="908" spans="1:21" ht="30" customHeight="1" x14ac:dyDescent="0.25">
      <c r="A908" s="15"/>
      <c r="B908" s="15"/>
      <c r="C908" s="15"/>
      <c r="D908" s="15"/>
      <c r="E908" s="353"/>
      <c r="F908" s="15"/>
      <c r="G908" s="15"/>
      <c r="H908" s="15"/>
      <c r="I908" s="15"/>
      <c r="J908" s="15"/>
      <c r="K908" s="15"/>
      <c r="L908" s="15"/>
      <c r="M908" s="15"/>
      <c r="N908" s="15"/>
      <c r="O908" s="15"/>
      <c r="P908" s="15"/>
      <c r="Q908" s="15"/>
      <c r="R908" s="15"/>
      <c r="S908" s="15"/>
      <c r="T908" s="15"/>
      <c r="U908" s="15"/>
    </row>
    <row r="909" spans="1:21" ht="30" customHeight="1" x14ac:dyDescent="0.25">
      <c r="A909" s="15"/>
      <c r="B909" s="15"/>
      <c r="C909" s="15"/>
      <c r="D909" s="15"/>
      <c r="E909" s="353"/>
      <c r="F909" s="15"/>
      <c r="G909" s="15"/>
      <c r="H909" s="15"/>
      <c r="I909" s="15"/>
      <c r="J909" s="15"/>
      <c r="K909" s="15"/>
      <c r="L909" s="15"/>
      <c r="M909" s="15"/>
      <c r="N909" s="15"/>
      <c r="O909" s="15"/>
      <c r="P909" s="15"/>
      <c r="Q909" s="15"/>
      <c r="R909" s="15"/>
      <c r="S909" s="15"/>
      <c r="T909" s="15"/>
      <c r="U909" s="15"/>
    </row>
    <row r="910" spans="1:21" ht="30" customHeight="1" x14ac:dyDescent="0.25">
      <c r="A910" s="15"/>
      <c r="B910" s="15"/>
      <c r="C910" s="15"/>
      <c r="D910" s="15"/>
      <c r="E910" s="353"/>
      <c r="F910" s="15"/>
      <c r="G910" s="15"/>
      <c r="H910" s="15"/>
      <c r="I910" s="15"/>
      <c r="J910" s="15"/>
      <c r="K910" s="15"/>
      <c r="L910" s="15"/>
      <c r="M910" s="15"/>
      <c r="N910" s="15"/>
      <c r="O910" s="15"/>
      <c r="P910" s="15"/>
      <c r="Q910" s="15"/>
      <c r="R910" s="15"/>
      <c r="S910" s="15"/>
      <c r="T910" s="15"/>
      <c r="U910" s="15"/>
    </row>
    <row r="911" spans="1:21" ht="30" customHeight="1" x14ac:dyDescent="0.25">
      <c r="A911" s="15"/>
      <c r="B911" s="15"/>
      <c r="C911" s="15"/>
      <c r="D911" s="15"/>
      <c r="E911" s="353"/>
      <c r="F911" s="15"/>
      <c r="G911" s="15"/>
      <c r="H911" s="15"/>
      <c r="I911" s="15"/>
      <c r="J911" s="15"/>
      <c r="K911" s="15"/>
      <c r="L911" s="15"/>
      <c r="M911" s="15"/>
      <c r="N911" s="15"/>
      <c r="O911" s="15"/>
      <c r="P911" s="15"/>
      <c r="Q911" s="15"/>
      <c r="R911" s="15"/>
      <c r="S911" s="15"/>
      <c r="T911" s="15"/>
      <c r="U911" s="15"/>
    </row>
    <row r="912" spans="1:21" ht="30" customHeight="1" x14ac:dyDescent="0.25">
      <c r="A912" s="15"/>
      <c r="B912" s="15"/>
      <c r="C912" s="15"/>
      <c r="D912" s="15"/>
      <c r="E912" s="353"/>
      <c r="F912" s="15"/>
      <c r="G912" s="15"/>
      <c r="H912" s="15"/>
      <c r="I912" s="15"/>
      <c r="J912" s="15"/>
      <c r="K912" s="15"/>
      <c r="L912" s="15"/>
      <c r="M912" s="15"/>
      <c r="N912" s="15"/>
      <c r="O912" s="15"/>
      <c r="P912" s="15"/>
      <c r="Q912" s="15"/>
      <c r="R912" s="15"/>
      <c r="S912" s="15"/>
      <c r="T912" s="15"/>
      <c r="U912" s="15"/>
    </row>
    <row r="913" spans="1:21" ht="30" customHeight="1" x14ac:dyDescent="0.25">
      <c r="A913" s="15"/>
      <c r="B913" s="15"/>
      <c r="C913" s="15"/>
      <c r="D913" s="15"/>
      <c r="E913" s="353"/>
      <c r="F913" s="15"/>
      <c r="G913" s="15"/>
      <c r="H913" s="15"/>
      <c r="I913" s="15"/>
      <c r="J913" s="15"/>
      <c r="K913" s="15"/>
      <c r="L913" s="15"/>
      <c r="M913" s="15"/>
      <c r="N913" s="15"/>
      <c r="O913" s="15"/>
      <c r="P913" s="15"/>
      <c r="Q913" s="15"/>
      <c r="R913" s="15"/>
      <c r="S913" s="15"/>
      <c r="T913" s="15"/>
      <c r="U913" s="15"/>
    </row>
    <row r="914" spans="1:21" ht="30" customHeight="1" x14ac:dyDescent="0.25">
      <c r="A914" s="15"/>
      <c r="B914" s="15"/>
      <c r="C914" s="15"/>
      <c r="D914" s="15"/>
      <c r="E914" s="353"/>
      <c r="F914" s="15"/>
      <c r="G914" s="15"/>
      <c r="H914" s="15"/>
      <c r="I914" s="15"/>
      <c r="J914" s="15"/>
      <c r="K914" s="15"/>
      <c r="L914" s="15"/>
      <c r="M914" s="15"/>
      <c r="N914" s="15"/>
      <c r="O914" s="15"/>
      <c r="P914" s="15"/>
      <c r="Q914" s="15"/>
      <c r="R914" s="15"/>
      <c r="S914" s="15"/>
      <c r="T914" s="15"/>
      <c r="U914" s="15"/>
    </row>
    <row r="915" spans="1:21" ht="30" customHeight="1" x14ac:dyDescent="0.25">
      <c r="A915" s="15"/>
      <c r="B915" s="15"/>
      <c r="C915" s="15"/>
      <c r="D915" s="15"/>
      <c r="E915" s="353"/>
      <c r="F915" s="15"/>
      <c r="G915" s="15"/>
      <c r="H915" s="15"/>
      <c r="I915" s="15"/>
      <c r="J915" s="15"/>
      <c r="K915" s="15"/>
      <c r="L915" s="15"/>
      <c r="M915" s="15"/>
      <c r="N915" s="15"/>
      <c r="O915" s="15"/>
      <c r="P915" s="15"/>
      <c r="Q915" s="15"/>
      <c r="R915" s="15"/>
      <c r="S915" s="15"/>
      <c r="T915" s="15"/>
      <c r="U915" s="15"/>
    </row>
    <row r="916" spans="1:21" ht="30" customHeight="1" x14ac:dyDescent="0.25">
      <c r="A916" s="15"/>
      <c r="B916" s="15"/>
      <c r="C916" s="15"/>
      <c r="D916" s="15"/>
      <c r="E916" s="353"/>
      <c r="F916" s="15"/>
      <c r="G916" s="15"/>
      <c r="H916" s="15"/>
      <c r="I916" s="15"/>
      <c r="J916" s="15"/>
      <c r="K916" s="15"/>
      <c r="L916" s="15"/>
      <c r="M916" s="15"/>
      <c r="N916" s="15"/>
      <c r="O916" s="15"/>
      <c r="P916" s="15"/>
      <c r="Q916" s="15"/>
      <c r="R916" s="15"/>
      <c r="S916" s="15"/>
      <c r="T916" s="15"/>
      <c r="U916" s="15"/>
    </row>
    <row r="917" spans="1:21" ht="30" customHeight="1" x14ac:dyDescent="0.25">
      <c r="A917" s="15"/>
      <c r="B917" s="15"/>
      <c r="C917" s="15"/>
      <c r="D917" s="15"/>
      <c r="E917" s="353"/>
      <c r="F917" s="15"/>
      <c r="G917" s="15"/>
      <c r="H917" s="15"/>
      <c r="I917" s="15"/>
      <c r="J917" s="15"/>
      <c r="K917" s="15"/>
      <c r="L917" s="15"/>
      <c r="M917" s="15"/>
      <c r="N917" s="15"/>
      <c r="O917" s="15"/>
      <c r="P917" s="15"/>
      <c r="Q917" s="15"/>
      <c r="R917" s="15"/>
      <c r="S917" s="15"/>
      <c r="T917" s="15"/>
      <c r="U917" s="15"/>
    </row>
    <row r="918" spans="1:21" ht="30" customHeight="1" x14ac:dyDescent="0.25">
      <c r="A918" s="15"/>
      <c r="B918" s="15"/>
      <c r="C918" s="15"/>
      <c r="D918" s="15"/>
      <c r="E918" s="353"/>
      <c r="F918" s="15"/>
      <c r="G918" s="15"/>
      <c r="H918" s="15"/>
      <c r="I918" s="15"/>
      <c r="J918" s="15"/>
      <c r="K918" s="15"/>
      <c r="L918" s="15"/>
      <c r="M918" s="15"/>
      <c r="N918" s="15"/>
      <c r="O918" s="15"/>
      <c r="P918" s="15"/>
      <c r="Q918" s="15"/>
      <c r="R918" s="15"/>
      <c r="S918" s="15"/>
      <c r="T918" s="15"/>
      <c r="U918" s="15"/>
    </row>
    <row r="919" spans="1:21" ht="30" customHeight="1" x14ac:dyDescent="0.25">
      <c r="A919" s="15"/>
      <c r="B919" s="15"/>
      <c r="C919" s="15"/>
      <c r="D919" s="15"/>
      <c r="E919" s="353"/>
      <c r="F919" s="15"/>
      <c r="G919" s="15"/>
      <c r="H919" s="15"/>
      <c r="I919" s="15"/>
      <c r="J919" s="15"/>
      <c r="K919" s="15"/>
      <c r="L919" s="15"/>
      <c r="M919" s="15"/>
      <c r="N919" s="15"/>
      <c r="O919" s="15"/>
      <c r="P919" s="15"/>
      <c r="Q919" s="15"/>
      <c r="R919" s="15"/>
      <c r="S919" s="15"/>
      <c r="T919" s="15"/>
      <c r="U919" s="15"/>
    </row>
    <row r="920" spans="1:21" ht="30" customHeight="1" x14ac:dyDescent="0.25">
      <c r="A920" s="15"/>
      <c r="B920" s="15"/>
      <c r="C920" s="15"/>
      <c r="D920" s="15"/>
      <c r="E920" s="353"/>
      <c r="F920" s="15"/>
      <c r="G920" s="15"/>
      <c r="H920" s="15"/>
      <c r="I920" s="15"/>
      <c r="J920" s="15"/>
      <c r="K920" s="15"/>
      <c r="L920" s="15"/>
      <c r="M920" s="15"/>
      <c r="N920" s="15"/>
      <c r="O920" s="15"/>
      <c r="P920" s="15"/>
      <c r="Q920" s="15"/>
      <c r="R920" s="15"/>
      <c r="S920" s="15"/>
      <c r="T920" s="15"/>
      <c r="U920" s="15"/>
    </row>
    <row r="921" spans="1:21" ht="30" customHeight="1" x14ac:dyDescent="0.25">
      <c r="A921" s="15"/>
      <c r="B921" s="15"/>
      <c r="C921" s="15"/>
      <c r="D921" s="15"/>
      <c r="E921" s="353"/>
      <c r="F921" s="15"/>
      <c r="G921" s="15"/>
      <c r="H921" s="15"/>
      <c r="I921" s="15"/>
      <c r="J921" s="15"/>
      <c r="K921" s="15"/>
      <c r="L921" s="15"/>
      <c r="M921" s="15"/>
      <c r="N921" s="15"/>
      <c r="O921" s="15"/>
      <c r="P921" s="15"/>
      <c r="Q921" s="15"/>
      <c r="R921" s="15"/>
      <c r="S921" s="15"/>
      <c r="T921" s="15"/>
      <c r="U921" s="15"/>
    </row>
    <row r="922" spans="1:21" ht="30" customHeight="1" x14ac:dyDescent="0.25">
      <c r="A922" s="15"/>
      <c r="B922" s="15"/>
      <c r="C922" s="15"/>
      <c r="D922" s="15"/>
      <c r="E922" s="353"/>
      <c r="F922" s="15"/>
      <c r="G922" s="15"/>
      <c r="H922" s="15"/>
      <c r="I922" s="15"/>
      <c r="J922" s="15"/>
      <c r="K922" s="15"/>
      <c r="L922" s="15"/>
      <c r="M922" s="15"/>
      <c r="N922" s="15"/>
      <c r="O922" s="15"/>
      <c r="P922" s="15"/>
      <c r="Q922" s="15"/>
      <c r="R922" s="15"/>
      <c r="S922" s="15"/>
      <c r="T922" s="15"/>
      <c r="U922" s="15"/>
    </row>
    <row r="923" spans="1:21" ht="30" customHeight="1" x14ac:dyDescent="0.25">
      <c r="A923" s="15"/>
      <c r="B923" s="15"/>
      <c r="C923" s="15"/>
      <c r="D923" s="15"/>
      <c r="E923" s="353"/>
      <c r="F923" s="15"/>
      <c r="G923" s="15"/>
      <c r="H923" s="15"/>
      <c r="I923" s="15"/>
      <c r="J923" s="15"/>
      <c r="K923" s="15"/>
      <c r="L923" s="15"/>
      <c r="M923" s="15"/>
      <c r="N923" s="15"/>
      <c r="O923" s="15"/>
      <c r="P923" s="15"/>
      <c r="Q923" s="15"/>
      <c r="R923" s="15"/>
      <c r="S923" s="15"/>
      <c r="T923" s="15"/>
      <c r="U923" s="15"/>
    </row>
    <row r="924" spans="1:21" ht="30" customHeight="1" x14ac:dyDescent="0.25">
      <c r="A924" s="15"/>
      <c r="B924" s="15"/>
      <c r="C924" s="15"/>
      <c r="D924" s="15"/>
      <c r="E924" s="353"/>
      <c r="F924" s="15"/>
      <c r="G924" s="15"/>
      <c r="H924" s="15"/>
      <c r="I924" s="15"/>
      <c r="J924" s="15"/>
      <c r="K924" s="15"/>
      <c r="L924" s="15"/>
      <c r="M924" s="15"/>
      <c r="N924" s="15"/>
      <c r="O924" s="15"/>
      <c r="P924" s="15"/>
      <c r="Q924" s="15"/>
      <c r="R924" s="15"/>
      <c r="S924" s="15"/>
      <c r="T924" s="15"/>
      <c r="U924" s="15"/>
    </row>
    <row r="925" spans="1:21" ht="30" customHeight="1" x14ac:dyDescent="0.25">
      <c r="A925" s="15"/>
      <c r="B925" s="15"/>
      <c r="C925" s="15"/>
      <c r="D925" s="15"/>
      <c r="E925" s="353"/>
      <c r="F925" s="15"/>
      <c r="G925" s="15"/>
      <c r="H925" s="15"/>
      <c r="I925" s="15"/>
      <c r="J925" s="15"/>
      <c r="K925" s="15"/>
      <c r="L925" s="15"/>
      <c r="M925" s="15"/>
      <c r="N925" s="15"/>
      <c r="O925" s="15"/>
      <c r="P925" s="15"/>
      <c r="Q925" s="15"/>
      <c r="R925" s="15"/>
      <c r="S925" s="15"/>
      <c r="T925" s="15"/>
      <c r="U925" s="15"/>
    </row>
    <row r="926" spans="1:21" ht="30" customHeight="1" x14ac:dyDescent="0.25">
      <c r="A926" s="15"/>
      <c r="B926" s="15"/>
      <c r="C926" s="15"/>
      <c r="D926" s="15"/>
      <c r="E926" s="353"/>
      <c r="F926" s="15"/>
      <c r="G926" s="15"/>
      <c r="H926" s="15"/>
      <c r="I926" s="15"/>
      <c r="J926" s="15"/>
      <c r="K926" s="15"/>
      <c r="L926" s="15"/>
      <c r="M926" s="15"/>
      <c r="N926" s="15"/>
      <c r="O926" s="15"/>
      <c r="P926" s="15"/>
      <c r="Q926" s="15"/>
      <c r="R926" s="15"/>
      <c r="S926" s="15"/>
      <c r="T926" s="15"/>
      <c r="U926" s="15"/>
    </row>
    <row r="927" spans="1:21" ht="30" customHeight="1" x14ac:dyDescent="0.25">
      <c r="A927" s="15"/>
      <c r="B927" s="15"/>
      <c r="C927" s="15"/>
      <c r="D927" s="15"/>
      <c r="E927" s="353"/>
      <c r="F927" s="15"/>
      <c r="G927" s="15"/>
      <c r="H927" s="15"/>
      <c r="I927" s="15"/>
      <c r="J927" s="15"/>
      <c r="K927" s="15"/>
      <c r="L927" s="15"/>
      <c r="M927" s="15"/>
      <c r="N927" s="15"/>
      <c r="O927" s="15"/>
      <c r="P927" s="15"/>
      <c r="Q927" s="15"/>
      <c r="R927" s="15"/>
      <c r="S927" s="15"/>
      <c r="T927" s="15"/>
      <c r="U927" s="15"/>
    </row>
    <row r="928" spans="1:21" ht="30" customHeight="1" x14ac:dyDescent="0.25">
      <c r="A928" s="15"/>
      <c r="B928" s="15"/>
      <c r="C928" s="15"/>
      <c r="D928" s="15"/>
      <c r="E928" s="353"/>
      <c r="F928" s="15"/>
      <c r="G928" s="15"/>
      <c r="H928" s="15"/>
      <c r="I928" s="15"/>
      <c r="J928" s="15"/>
      <c r="K928" s="15"/>
      <c r="L928" s="15"/>
      <c r="M928" s="15"/>
      <c r="N928" s="15"/>
      <c r="O928" s="15"/>
      <c r="P928" s="15"/>
      <c r="Q928" s="15"/>
      <c r="R928" s="15"/>
      <c r="S928" s="15"/>
      <c r="T928" s="15"/>
      <c r="U928" s="15"/>
    </row>
    <row r="929" spans="1:21" ht="30" customHeight="1" x14ac:dyDescent="0.25">
      <c r="A929" s="15"/>
      <c r="B929" s="15"/>
      <c r="C929" s="15"/>
      <c r="D929" s="15"/>
      <c r="E929" s="353"/>
      <c r="F929" s="15"/>
      <c r="G929" s="15"/>
      <c r="H929" s="15"/>
      <c r="I929" s="15"/>
      <c r="J929" s="15"/>
      <c r="K929" s="15"/>
      <c r="L929" s="15"/>
      <c r="M929" s="15"/>
      <c r="N929" s="15"/>
      <c r="O929" s="15"/>
      <c r="P929" s="15"/>
      <c r="Q929" s="15"/>
      <c r="R929" s="15"/>
      <c r="S929" s="15"/>
      <c r="T929" s="15"/>
      <c r="U929" s="15"/>
    </row>
    <row r="930" spans="1:21" ht="30" customHeight="1" x14ac:dyDescent="0.25">
      <c r="A930" s="15"/>
      <c r="B930" s="15"/>
      <c r="C930" s="15"/>
      <c r="D930" s="15"/>
      <c r="E930" s="353"/>
      <c r="F930" s="15"/>
      <c r="G930" s="15"/>
      <c r="H930" s="15"/>
      <c r="I930" s="15"/>
      <c r="J930" s="15"/>
      <c r="K930" s="15"/>
      <c r="L930" s="15"/>
      <c r="M930" s="15"/>
      <c r="N930" s="15"/>
      <c r="O930" s="15"/>
      <c r="P930" s="15"/>
      <c r="Q930" s="15"/>
      <c r="R930" s="15"/>
      <c r="S930" s="15"/>
      <c r="T930" s="15"/>
      <c r="U930" s="15"/>
    </row>
    <row r="931" spans="1:21" ht="30" customHeight="1" x14ac:dyDescent="0.25">
      <c r="A931" s="15"/>
      <c r="B931" s="15"/>
      <c r="C931" s="15"/>
      <c r="D931" s="15"/>
      <c r="E931" s="353"/>
      <c r="F931" s="15"/>
      <c r="G931" s="15"/>
      <c r="H931" s="15"/>
      <c r="I931" s="15"/>
      <c r="J931" s="15"/>
      <c r="K931" s="15"/>
      <c r="L931" s="15"/>
      <c r="M931" s="15"/>
      <c r="N931" s="15"/>
      <c r="O931" s="15"/>
      <c r="P931" s="15"/>
      <c r="Q931" s="15"/>
      <c r="R931" s="15"/>
      <c r="S931" s="15"/>
      <c r="T931" s="15"/>
      <c r="U931" s="15"/>
    </row>
    <row r="932" spans="1:21" ht="30" customHeight="1" x14ac:dyDescent="0.25">
      <c r="A932" s="15"/>
      <c r="B932" s="15"/>
      <c r="C932" s="15"/>
      <c r="D932" s="15"/>
      <c r="E932" s="353"/>
      <c r="F932" s="15"/>
      <c r="G932" s="15"/>
      <c r="H932" s="15"/>
      <c r="I932" s="15"/>
      <c r="J932" s="15"/>
      <c r="K932" s="15"/>
      <c r="L932" s="15"/>
      <c r="M932" s="15"/>
      <c r="N932" s="15"/>
      <c r="O932" s="15"/>
      <c r="P932" s="15"/>
      <c r="Q932" s="15"/>
      <c r="R932" s="15"/>
      <c r="S932" s="15"/>
      <c r="T932" s="15"/>
      <c r="U932" s="15"/>
    </row>
    <row r="933" spans="1:21" ht="30" customHeight="1" x14ac:dyDescent="0.25">
      <c r="A933" s="15"/>
      <c r="B933" s="15"/>
      <c r="C933" s="15"/>
      <c r="D933" s="15"/>
      <c r="E933" s="353"/>
      <c r="F933" s="15"/>
      <c r="G933" s="15"/>
      <c r="H933" s="15"/>
      <c r="I933" s="15"/>
      <c r="J933" s="15"/>
      <c r="K933" s="15"/>
      <c r="L933" s="15"/>
      <c r="M933" s="15"/>
      <c r="N933" s="15"/>
      <c r="O933" s="15"/>
      <c r="P933" s="15"/>
      <c r="Q933" s="15"/>
      <c r="R933" s="15"/>
      <c r="S933" s="15"/>
      <c r="T933" s="15"/>
      <c r="U933" s="15"/>
    </row>
    <row r="934" spans="1:21" ht="30" customHeight="1" x14ac:dyDescent="0.25">
      <c r="A934" s="15"/>
      <c r="B934" s="15"/>
      <c r="C934" s="15"/>
      <c r="D934" s="15"/>
      <c r="E934" s="353"/>
      <c r="F934" s="15"/>
      <c r="G934" s="15"/>
      <c r="H934" s="15"/>
      <c r="I934" s="15"/>
      <c r="J934" s="15"/>
      <c r="K934" s="15"/>
      <c r="L934" s="15"/>
      <c r="M934" s="15"/>
      <c r="N934" s="15"/>
      <c r="O934" s="15"/>
      <c r="P934" s="15"/>
      <c r="Q934" s="15"/>
      <c r="R934" s="15"/>
      <c r="S934" s="15"/>
      <c r="T934" s="15"/>
      <c r="U934" s="15"/>
    </row>
    <row r="935" spans="1:21" ht="30" customHeight="1" x14ac:dyDescent="0.25">
      <c r="A935" s="15"/>
      <c r="B935" s="15"/>
      <c r="C935" s="15"/>
      <c r="D935" s="15"/>
      <c r="E935" s="353"/>
      <c r="F935" s="15"/>
      <c r="G935" s="15"/>
      <c r="H935" s="15"/>
      <c r="I935" s="15"/>
      <c r="J935" s="15"/>
      <c r="K935" s="15"/>
      <c r="L935" s="15"/>
      <c r="M935" s="15"/>
      <c r="N935" s="15"/>
      <c r="O935" s="15"/>
      <c r="P935" s="15"/>
      <c r="Q935" s="15"/>
      <c r="R935" s="15"/>
      <c r="S935" s="15"/>
      <c r="T935" s="15"/>
      <c r="U935" s="15"/>
    </row>
    <row r="936" spans="1:21" ht="30" customHeight="1" x14ac:dyDescent="0.25">
      <c r="A936" s="15"/>
      <c r="B936" s="15"/>
      <c r="C936" s="15"/>
      <c r="D936" s="15"/>
      <c r="E936" s="353"/>
      <c r="F936" s="15"/>
      <c r="G936" s="15"/>
      <c r="H936" s="15"/>
      <c r="I936" s="15"/>
      <c r="J936" s="15"/>
      <c r="K936" s="15"/>
      <c r="L936" s="15"/>
      <c r="M936" s="15"/>
      <c r="N936" s="15"/>
      <c r="O936" s="15"/>
      <c r="P936" s="15"/>
      <c r="Q936" s="15"/>
      <c r="R936" s="15"/>
      <c r="S936" s="15"/>
      <c r="T936" s="15"/>
      <c r="U936" s="15"/>
    </row>
    <row r="937" spans="1:21" ht="30" customHeight="1" x14ac:dyDescent="0.25">
      <c r="A937" s="15"/>
      <c r="B937" s="15"/>
      <c r="C937" s="15"/>
      <c r="D937" s="15"/>
      <c r="E937" s="353"/>
      <c r="F937" s="15"/>
      <c r="G937" s="15"/>
      <c r="H937" s="15"/>
      <c r="I937" s="15"/>
      <c r="J937" s="15"/>
      <c r="K937" s="15"/>
      <c r="L937" s="15"/>
      <c r="M937" s="15"/>
      <c r="N937" s="15"/>
      <c r="O937" s="15"/>
      <c r="P937" s="15"/>
      <c r="Q937" s="15"/>
      <c r="R937" s="15"/>
      <c r="S937" s="15"/>
      <c r="T937" s="15"/>
      <c r="U937" s="15"/>
    </row>
    <row r="938" spans="1:21" ht="30" customHeight="1" x14ac:dyDescent="0.25">
      <c r="A938" s="15"/>
      <c r="B938" s="15"/>
      <c r="C938" s="15"/>
      <c r="D938" s="15"/>
      <c r="E938" s="353"/>
      <c r="F938" s="15"/>
      <c r="G938" s="15"/>
      <c r="H938" s="15"/>
      <c r="I938" s="15"/>
      <c r="J938" s="15"/>
      <c r="K938" s="15"/>
      <c r="L938" s="15"/>
      <c r="M938" s="15"/>
      <c r="N938" s="15"/>
      <c r="O938" s="15"/>
      <c r="P938" s="15"/>
      <c r="Q938" s="15"/>
      <c r="R938" s="15"/>
      <c r="S938" s="15"/>
      <c r="T938" s="15"/>
      <c r="U938" s="15"/>
    </row>
    <row r="939" spans="1:21" ht="30" customHeight="1" x14ac:dyDescent="0.25">
      <c r="A939" s="15"/>
      <c r="B939" s="15"/>
      <c r="C939" s="15"/>
      <c r="D939" s="15"/>
      <c r="E939" s="353"/>
      <c r="F939" s="15"/>
      <c r="G939" s="15"/>
      <c r="H939" s="15"/>
      <c r="I939" s="15"/>
      <c r="J939" s="15"/>
      <c r="K939" s="15"/>
      <c r="L939" s="15"/>
      <c r="M939" s="15"/>
      <c r="N939" s="15"/>
      <c r="O939" s="15"/>
      <c r="P939" s="15"/>
      <c r="Q939" s="15"/>
      <c r="R939" s="15"/>
      <c r="S939" s="15"/>
      <c r="T939" s="15"/>
      <c r="U939" s="15"/>
    </row>
    <row r="940" spans="1:21" ht="30" customHeight="1" x14ac:dyDescent="0.25">
      <c r="A940" s="15"/>
      <c r="B940" s="15"/>
      <c r="C940" s="15"/>
      <c r="D940" s="15"/>
      <c r="E940" s="353"/>
      <c r="F940" s="15"/>
      <c r="G940" s="15"/>
      <c r="H940" s="15"/>
      <c r="I940" s="15"/>
      <c r="J940" s="15"/>
      <c r="K940" s="15"/>
      <c r="L940" s="15"/>
      <c r="M940" s="15"/>
      <c r="N940" s="15"/>
      <c r="O940" s="15"/>
      <c r="P940" s="15"/>
      <c r="Q940" s="15"/>
      <c r="R940" s="15"/>
      <c r="S940" s="15"/>
      <c r="T940" s="15"/>
      <c r="U940" s="15"/>
    </row>
    <row r="941" spans="1:21" ht="30" customHeight="1" x14ac:dyDescent="0.25">
      <c r="A941" s="15"/>
      <c r="B941" s="15"/>
      <c r="C941" s="15"/>
      <c r="D941" s="15"/>
      <c r="E941" s="353"/>
      <c r="F941" s="15"/>
      <c r="G941" s="15"/>
      <c r="H941" s="15"/>
      <c r="I941" s="15"/>
      <c r="J941" s="15"/>
      <c r="K941" s="15"/>
      <c r="L941" s="15"/>
      <c r="M941" s="15"/>
      <c r="N941" s="15"/>
      <c r="O941" s="15"/>
      <c r="P941" s="15"/>
      <c r="Q941" s="15"/>
      <c r="R941" s="15"/>
      <c r="S941" s="15"/>
      <c r="T941" s="15"/>
      <c r="U941" s="15"/>
    </row>
    <row r="942" spans="1:21" ht="30" customHeight="1" x14ac:dyDescent="0.25">
      <c r="A942" s="15"/>
      <c r="B942" s="15"/>
      <c r="C942" s="15"/>
      <c r="D942" s="15"/>
      <c r="E942" s="353"/>
      <c r="F942" s="15"/>
      <c r="G942" s="15"/>
      <c r="H942" s="15"/>
      <c r="I942" s="15"/>
      <c r="J942" s="15"/>
      <c r="K942" s="15"/>
      <c r="L942" s="15"/>
      <c r="M942" s="15"/>
      <c r="N942" s="15"/>
      <c r="O942" s="15"/>
      <c r="P942" s="15"/>
      <c r="Q942" s="15"/>
      <c r="R942" s="15"/>
      <c r="S942" s="15"/>
      <c r="T942" s="15"/>
      <c r="U942" s="15"/>
    </row>
    <row r="943" spans="1:21" ht="30" customHeight="1" x14ac:dyDescent="0.25">
      <c r="A943" s="15"/>
      <c r="B943" s="15"/>
      <c r="C943" s="15"/>
      <c r="D943" s="15"/>
      <c r="E943" s="353"/>
      <c r="F943" s="15"/>
      <c r="G943" s="15"/>
      <c r="H943" s="15"/>
      <c r="I943" s="15"/>
      <c r="J943" s="15"/>
      <c r="K943" s="15"/>
      <c r="L943" s="15"/>
      <c r="M943" s="15"/>
      <c r="N943" s="15"/>
      <c r="O943" s="15"/>
      <c r="P943" s="15"/>
      <c r="Q943" s="15"/>
      <c r="R943" s="15"/>
      <c r="S943" s="15"/>
      <c r="T943" s="15"/>
      <c r="U943" s="15"/>
    </row>
    <row r="944" spans="1:21" ht="30" customHeight="1" x14ac:dyDescent="0.25">
      <c r="A944" s="15"/>
      <c r="B944" s="15"/>
      <c r="C944" s="15"/>
      <c r="D944" s="15"/>
      <c r="E944" s="353"/>
      <c r="F944" s="15"/>
      <c r="G944" s="15"/>
      <c r="H944" s="15"/>
      <c r="I944" s="15"/>
      <c r="J944" s="15"/>
      <c r="K944" s="15"/>
      <c r="L944" s="15"/>
      <c r="M944" s="15"/>
      <c r="N944" s="15"/>
      <c r="O944" s="15"/>
      <c r="P944" s="15"/>
      <c r="Q944" s="15"/>
      <c r="R944" s="15"/>
      <c r="S944" s="15"/>
      <c r="T944" s="15"/>
      <c r="U944" s="15"/>
    </row>
    <row r="945" spans="1:21" ht="30" customHeight="1" x14ac:dyDescent="0.25">
      <c r="A945" s="15"/>
      <c r="B945" s="15"/>
      <c r="C945" s="15"/>
      <c r="D945" s="15"/>
      <c r="E945" s="353"/>
      <c r="F945" s="15"/>
      <c r="G945" s="15"/>
      <c r="H945" s="15"/>
      <c r="I945" s="15"/>
      <c r="J945" s="15"/>
      <c r="K945" s="15"/>
      <c r="L945" s="15"/>
      <c r="M945" s="15"/>
      <c r="N945" s="15"/>
      <c r="O945" s="15"/>
      <c r="P945" s="15"/>
      <c r="Q945" s="15"/>
      <c r="R945" s="15"/>
      <c r="S945" s="15"/>
      <c r="T945" s="15"/>
      <c r="U945" s="15"/>
    </row>
    <row r="946" spans="1:21" ht="30" customHeight="1" x14ac:dyDescent="0.25">
      <c r="A946" s="15"/>
      <c r="B946" s="15"/>
      <c r="C946" s="15"/>
      <c r="D946" s="15"/>
      <c r="E946" s="353"/>
      <c r="F946" s="15"/>
      <c r="G946" s="15"/>
      <c r="H946" s="15"/>
      <c r="I946" s="15"/>
      <c r="J946" s="15"/>
      <c r="K946" s="15"/>
      <c r="L946" s="15"/>
      <c r="M946" s="15"/>
      <c r="N946" s="15"/>
      <c r="O946" s="15"/>
      <c r="P946" s="15"/>
      <c r="Q946" s="15"/>
      <c r="R946" s="15"/>
      <c r="S946" s="15"/>
      <c r="T946" s="15"/>
      <c r="U946" s="15"/>
    </row>
    <row r="947" spans="1:21" ht="30" customHeight="1" x14ac:dyDescent="0.25">
      <c r="A947" s="15"/>
      <c r="B947" s="15"/>
      <c r="C947" s="15"/>
      <c r="D947" s="15"/>
      <c r="E947" s="353"/>
      <c r="F947" s="15"/>
      <c r="G947" s="15"/>
      <c r="H947" s="15"/>
      <c r="I947" s="15"/>
      <c r="J947" s="15"/>
      <c r="K947" s="15"/>
      <c r="L947" s="15"/>
      <c r="M947" s="15"/>
      <c r="N947" s="15"/>
      <c r="O947" s="15"/>
      <c r="P947" s="15"/>
      <c r="Q947" s="15"/>
      <c r="R947" s="15"/>
      <c r="S947" s="15"/>
      <c r="T947" s="15"/>
      <c r="U947" s="15"/>
    </row>
    <row r="948" spans="1:21" ht="30" customHeight="1" x14ac:dyDescent="0.25">
      <c r="A948" s="15"/>
      <c r="B948" s="15"/>
      <c r="C948" s="15"/>
      <c r="D948" s="15"/>
      <c r="E948" s="353"/>
      <c r="F948" s="15"/>
      <c r="G948" s="15"/>
      <c r="H948" s="15"/>
      <c r="I948" s="15"/>
      <c r="J948" s="15"/>
      <c r="K948" s="15"/>
      <c r="L948" s="15"/>
      <c r="M948" s="15"/>
      <c r="N948" s="15"/>
      <c r="O948" s="15"/>
      <c r="P948" s="15"/>
      <c r="Q948" s="15"/>
      <c r="R948" s="15"/>
      <c r="S948" s="15"/>
      <c r="T948" s="15"/>
      <c r="U948" s="15"/>
    </row>
    <row r="949" spans="1:21" ht="30" customHeight="1" x14ac:dyDescent="0.25">
      <c r="A949" s="15"/>
      <c r="B949" s="15"/>
      <c r="C949" s="15"/>
      <c r="D949" s="15"/>
      <c r="E949" s="353"/>
      <c r="F949" s="15"/>
      <c r="G949" s="15"/>
      <c r="H949" s="15"/>
      <c r="I949" s="15"/>
      <c r="J949" s="15"/>
      <c r="K949" s="15"/>
      <c r="L949" s="15"/>
      <c r="M949" s="15"/>
      <c r="N949" s="15"/>
      <c r="O949" s="15"/>
      <c r="P949" s="15"/>
      <c r="Q949" s="15"/>
      <c r="R949" s="15"/>
      <c r="S949" s="15"/>
      <c r="T949" s="15"/>
      <c r="U949" s="15"/>
    </row>
    <row r="950" spans="1:21" ht="30" customHeight="1" x14ac:dyDescent="0.25">
      <c r="A950" s="15"/>
      <c r="B950" s="15"/>
      <c r="C950" s="15"/>
      <c r="D950" s="15"/>
      <c r="E950" s="353"/>
      <c r="F950" s="15"/>
      <c r="G950" s="15"/>
      <c r="H950" s="15"/>
      <c r="I950" s="15"/>
      <c r="J950" s="15"/>
      <c r="K950" s="15"/>
      <c r="L950" s="15"/>
      <c r="M950" s="15"/>
      <c r="N950" s="15"/>
      <c r="O950" s="15"/>
      <c r="P950" s="15"/>
      <c r="Q950" s="15"/>
      <c r="R950" s="15"/>
      <c r="S950" s="15"/>
      <c r="T950" s="15"/>
      <c r="U950" s="15"/>
    </row>
    <row r="951" spans="1:21" ht="30" customHeight="1" x14ac:dyDescent="0.25">
      <c r="A951" s="15"/>
      <c r="B951" s="15"/>
      <c r="C951" s="15"/>
      <c r="D951" s="15"/>
      <c r="E951" s="353"/>
      <c r="F951" s="15"/>
      <c r="G951" s="15"/>
      <c r="H951" s="15"/>
      <c r="I951" s="15"/>
      <c r="J951" s="15"/>
      <c r="K951" s="15"/>
      <c r="L951" s="15"/>
      <c r="M951" s="15"/>
      <c r="N951" s="15"/>
      <c r="O951" s="15"/>
      <c r="P951" s="15"/>
      <c r="Q951" s="15"/>
      <c r="R951" s="15"/>
      <c r="S951" s="15"/>
      <c r="T951" s="15"/>
      <c r="U951" s="15"/>
    </row>
    <row r="952" spans="1:21" ht="30" customHeight="1" x14ac:dyDescent="0.25">
      <c r="A952" s="15"/>
      <c r="B952" s="15"/>
      <c r="C952" s="15"/>
      <c r="D952" s="15"/>
      <c r="E952" s="353"/>
      <c r="F952" s="15"/>
      <c r="G952" s="15"/>
      <c r="H952" s="15"/>
      <c r="I952" s="15"/>
      <c r="J952" s="15"/>
      <c r="K952" s="15"/>
      <c r="L952" s="15"/>
      <c r="M952" s="15"/>
      <c r="N952" s="15"/>
      <c r="O952" s="15"/>
      <c r="P952" s="15"/>
      <c r="Q952" s="15"/>
      <c r="R952" s="15"/>
      <c r="S952" s="15"/>
      <c r="T952" s="15"/>
      <c r="U952" s="15"/>
    </row>
    <row r="953" spans="1:21" ht="30" customHeight="1" x14ac:dyDescent="0.25">
      <c r="A953" s="15"/>
      <c r="B953" s="15"/>
      <c r="C953" s="15"/>
      <c r="D953" s="15"/>
      <c r="E953" s="353"/>
      <c r="F953" s="15"/>
      <c r="G953" s="15"/>
      <c r="H953" s="15"/>
      <c r="I953" s="15"/>
      <c r="J953" s="15"/>
      <c r="K953" s="15"/>
      <c r="L953" s="15"/>
      <c r="M953" s="15"/>
      <c r="N953" s="15"/>
      <c r="O953" s="15"/>
      <c r="P953" s="15"/>
      <c r="Q953" s="15"/>
      <c r="R953" s="15"/>
      <c r="S953" s="15"/>
      <c r="T953" s="15"/>
      <c r="U953" s="15"/>
    </row>
    <row r="954" spans="1:21" ht="30" customHeight="1" x14ac:dyDescent="0.25">
      <c r="A954" s="15"/>
      <c r="B954" s="15"/>
      <c r="C954" s="15"/>
      <c r="D954" s="15"/>
      <c r="E954" s="353"/>
      <c r="F954" s="15"/>
      <c r="G954" s="15"/>
      <c r="H954" s="15"/>
      <c r="I954" s="15"/>
      <c r="J954" s="15"/>
      <c r="K954" s="15"/>
      <c r="L954" s="15"/>
      <c r="M954" s="15"/>
      <c r="N954" s="15"/>
      <c r="O954" s="15"/>
      <c r="P954" s="15"/>
      <c r="Q954" s="15"/>
      <c r="R954" s="15"/>
      <c r="S954" s="15"/>
      <c r="T954" s="15"/>
      <c r="U954" s="15"/>
    </row>
    <row r="955" spans="1:21" ht="30" customHeight="1" x14ac:dyDescent="0.25">
      <c r="A955" s="15"/>
      <c r="B955" s="15"/>
      <c r="C955" s="15"/>
      <c r="D955" s="15"/>
      <c r="E955" s="353"/>
      <c r="F955" s="15"/>
      <c r="G955" s="15"/>
      <c r="H955" s="15"/>
      <c r="I955" s="15"/>
      <c r="J955" s="15"/>
      <c r="K955" s="15"/>
      <c r="L955" s="15"/>
      <c r="M955" s="15"/>
      <c r="N955" s="15"/>
      <c r="O955" s="15"/>
      <c r="P955" s="15"/>
      <c r="Q955" s="15"/>
      <c r="R955" s="15"/>
      <c r="S955" s="15"/>
      <c r="T955" s="15"/>
      <c r="U955" s="15"/>
    </row>
    <row r="956" spans="1:21" ht="30" customHeight="1" x14ac:dyDescent="0.25">
      <c r="A956" s="15"/>
      <c r="B956" s="15"/>
      <c r="C956" s="15"/>
      <c r="D956" s="15"/>
      <c r="E956" s="353"/>
      <c r="F956" s="15"/>
      <c r="G956" s="15"/>
      <c r="H956" s="15"/>
      <c r="I956" s="15"/>
      <c r="J956" s="15"/>
      <c r="K956" s="15"/>
      <c r="L956" s="15"/>
      <c r="M956" s="15"/>
      <c r="N956" s="15"/>
      <c r="O956" s="15"/>
      <c r="P956" s="15"/>
      <c r="Q956" s="15"/>
      <c r="R956" s="15"/>
      <c r="S956" s="15"/>
      <c r="T956" s="15"/>
      <c r="U956" s="15"/>
    </row>
    <row r="957" spans="1:21" ht="30" customHeight="1" x14ac:dyDescent="0.25">
      <c r="A957" s="15"/>
      <c r="B957" s="15"/>
      <c r="C957" s="15"/>
      <c r="D957" s="15"/>
      <c r="E957" s="353"/>
      <c r="F957" s="15"/>
      <c r="G957" s="15"/>
      <c r="H957" s="15"/>
      <c r="I957" s="15"/>
      <c r="J957" s="15"/>
      <c r="K957" s="15"/>
      <c r="L957" s="15"/>
      <c r="M957" s="15"/>
      <c r="N957" s="15"/>
      <c r="O957" s="15"/>
      <c r="P957" s="15"/>
      <c r="Q957" s="15"/>
      <c r="R957" s="15"/>
      <c r="S957" s="15"/>
      <c r="T957" s="15"/>
      <c r="U957" s="15"/>
    </row>
    <row r="958" spans="1:21" ht="30" customHeight="1" x14ac:dyDescent="0.25">
      <c r="A958" s="15"/>
      <c r="B958" s="15"/>
      <c r="C958" s="15"/>
      <c r="D958" s="15"/>
      <c r="E958" s="353"/>
      <c r="F958" s="15"/>
      <c r="G958" s="15"/>
      <c r="H958" s="15"/>
      <c r="I958" s="15"/>
      <c r="J958" s="15"/>
      <c r="K958" s="15"/>
      <c r="L958" s="15"/>
      <c r="M958" s="15"/>
      <c r="N958" s="15"/>
      <c r="O958" s="15"/>
      <c r="P958" s="15"/>
      <c r="Q958" s="15"/>
      <c r="R958" s="15"/>
      <c r="S958" s="15"/>
      <c r="T958" s="15"/>
      <c r="U958" s="15"/>
    </row>
    <row r="959" spans="1:21" ht="30" customHeight="1" x14ac:dyDescent="0.25">
      <c r="A959" s="15"/>
      <c r="B959" s="15"/>
      <c r="C959" s="15"/>
      <c r="D959" s="15"/>
      <c r="E959" s="353"/>
      <c r="F959" s="15"/>
      <c r="G959" s="15"/>
      <c r="H959" s="15"/>
      <c r="I959" s="15"/>
      <c r="J959" s="15"/>
      <c r="K959" s="15"/>
      <c r="L959" s="15"/>
      <c r="M959" s="15"/>
      <c r="N959" s="15"/>
      <c r="O959" s="15"/>
      <c r="P959" s="15"/>
      <c r="Q959" s="15"/>
      <c r="R959" s="15"/>
      <c r="S959" s="15"/>
      <c r="T959" s="15"/>
      <c r="U959" s="15"/>
    </row>
    <row r="960" spans="1:21" ht="30" customHeight="1" x14ac:dyDescent="0.25">
      <c r="A960" s="15"/>
      <c r="B960" s="15"/>
      <c r="C960" s="15"/>
      <c r="D960" s="15"/>
      <c r="E960" s="353"/>
      <c r="F960" s="15"/>
      <c r="G960" s="15"/>
      <c r="H960" s="15"/>
      <c r="I960" s="15"/>
      <c r="J960" s="15"/>
      <c r="K960" s="15"/>
      <c r="L960" s="15"/>
      <c r="M960" s="15"/>
      <c r="N960" s="15"/>
      <c r="O960" s="15"/>
      <c r="P960" s="15"/>
      <c r="Q960" s="15"/>
      <c r="R960" s="15"/>
      <c r="S960" s="15"/>
      <c r="T960" s="15"/>
      <c r="U960" s="15"/>
    </row>
    <row r="961" spans="1:21" ht="30" customHeight="1" x14ac:dyDescent="0.25">
      <c r="A961" s="15"/>
      <c r="B961" s="15"/>
      <c r="C961" s="15"/>
      <c r="D961" s="15"/>
      <c r="E961" s="353"/>
      <c r="F961" s="15"/>
      <c r="G961" s="15"/>
      <c r="H961" s="15"/>
      <c r="I961" s="15"/>
      <c r="J961" s="15"/>
      <c r="K961" s="15"/>
      <c r="L961" s="15"/>
      <c r="M961" s="15"/>
      <c r="N961" s="15"/>
      <c r="O961" s="15"/>
      <c r="P961" s="15"/>
      <c r="Q961" s="15"/>
      <c r="R961" s="15"/>
      <c r="S961" s="15"/>
      <c r="T961" s="15"/>
      <c r="U961" s="15"/>
    </row>
    <row r="962" spans="1:21" ht="30" customHeight="1" x14ac:dyDescent="0.25">
      <c r="A962" s="15"/>
      <c r="B962" s="15"/>
      <c r="C962" s="15"/>
      <c r="D962" s="15"/>
      <c r="E962" s="353"/>
      <c r="F962" s="15"/>
      <c r="G962" s="15"/>
      <c r="H962" s="15"/>
      <c r="I962" s="15"/>
      <c r="J962" s="15"/>
      <c r="K962" s="15"/>
      <c r="L962" s="15"/>
      <c r="M962" s="15"/>
      <c r="N962" s="15"/>
      <c r="O962" s="15"/>
      <c r="P962" s="15"/>
      <c r="Q962" s="15"/>
      <c r="R962" s="15"/>
      <c r="S962" s="15"/>
      <c r="T962" s="15"/>
      <c r="U962" s="15"/>
    </row>
    <row r="963" spans="1:21" ht="30" customHeight="1" x14ac:dyDescent="0.25">
      <c r="A963" s="15"/>
      <c r="B963" s="15"/>
      <c r="C963" s="15"/>
      <c r="D963" s="15"/>
      <c r="E963" s="353"/>
      <c r="F963" s="15"/>
      <c r="G963" s="15"/>
      <c r="H963" s="15"/>
      <c r="I963" s="15"/>
      <c r="J963" s="15"/>
      <c r="K963" s="15"/>
      <c r="L963" s="15"/>
      <c r="M963" s="15"/>
      <c r="N963" s="15"/>
      <c r="O963" s="15"/>
      <c r="P963" s="15"/>
      <c r="Q963" s="15"/>
      <c r="R963" s="15"/>
      <c r="S963" s="15"/>
      <c r="T963" s="15"/>
      <c r="U963" s="15"/>
    </row>
    <row r="964" spans="1:21" ht="30" customHeight="1" x14ac:dyDescent="0.25">
      <c r="A964" s="15"/>
      <c r="B964" s="15"/>
      <c r="C964" s="15"/>
      <c r="D964" s="15"/>
      <c r="E964" s="353"/>
      <c r="F964" s="15"/>
      <c r="G964" s="15"/>
      <c r="H964" s="15"/>
      <c r="I964" s="15"/>
      <c r="J964" s="15"/>
      <c r="K964" s="15"/>
      <c r="L964" s="15"/>
      <c r="M964" s="15"/>
      <c r="N964" s="15"/>
      <c r="O964" s="15"/>
      <c r="P964" s="15"/>
      <c r="Q964" s="15"/>
      <c r="R964" s="15"/>
      <c r="S964" s="15"/>
      <c r="T964" s="15"/>
      <c r="U964" s="15"/>
    </row>
    <row r="965" spans="1:21" ht="30" customHeight="1" x14ac:dyDescent="0.25">
      <c r="A965" s="15"/>
      <c r="B965" s="15"/>
      <c r="C965" s="15"/>
      <c r="D965" s="15"/>
      <c r="E965" s="353"/>
      <c r="F965" s="15"/>
      <c r="G965" s="15"/>
      <c r="H965" s="15"/>
      <c r="I965" s="15"/>
      <c r="J965" s="15"/>
      <c r="K965" s="15"/>
      <c r="L965" s="15"/>
      <c r="M965" s="15"/>
      <c r="N965" s="15"/>
      <c r="O965" s="15"/>
      <c r="P965" s="15"/>
      <c r="Q965" s="15"/>
      <c r="R965" s="15"/>
      <c r="S965" s="15"/>
      <c r="T965" s="15"/>
      <c r="U965" s="15"/>
    </row>
    <row r="966" spans="1:21" ht="30" customHeight="1" x14ac:dyDescent="0.25">
      <c r="A966" s="15"/>
      <c r="B966" s="15"/>
      <c r="C966" s="15"/>
      <c r="D966" s="15"/>
      <c r="E966" s="353"/>
      <c r="F966" s="15"/>
      <c r="G966" s="15"/>
      <c r="H966" s="15"/>
      <c r="I966" s="15"/>
      <c r="J966" s="15"/>
      <c r="K966" s="15"/>
      <c r="L966" s="15"/>
      <c r="M966" s="15"/>
      <c r="N966" s="15"/>
      <c r="O966" s="15"/>
      <c r="P966" s="15"/>
      <c r="Q966" s="15"/>
      <c r="R966" s="15"/>
      <c r="S966" s="15"/>
      <c r="T966" s="15"/>
      <c r="U966" s="15"/>
    </row>
    <row r="967" spans="1:21" ht="30" customHeight="1" x14ac:dyDescent="0.25">
      <c r="A967" s="15"/>
      <c r="B967" s="15"/>
      <c r="C967" s="15"/>
      <c r="D967" s="15"/>
      <c r="E967" s="353"/>
      <c r="F967" s="15"/>
      <c r="G967" s="15"/>
      <c r="H967" s="15"/>
      <c r="I967" s="15"/>
      <c r="J967" s="15"/>
      <c r="K967" s="15"/>
      <c r="L967" s="15"/>
      <c r="M967" s="15"/>
      <c r="N967" s="15"/>
      <c r="O967" s="15"/>
      <c r="P967" s="15"/>
      <c r="Q967" s="15"/>
      <c r="R967" s="15"/>
      <c r="S967" s="15"/>
      <c r="T967" s="15"/>
      <c r="U967" s="15"/>
    </row>
    <row r="968" spans="1:21" ht="30" customHeight="1" x14ac:dyDescent="0.25">
      <c r="A968" s="15"/>
      <c r="B968" s="15"/>
      <c r="C968" s="15"/>
      <c r="D968" s="15"/>
      <c r="E968" s="353"/>
      <c r="F968" s="15"/>
      <c r="G968" s="15"/>
      <c r="H968" s="15"/>
      <c r="I968" s="15"/>
      <c r="J968" s="15"/>
      <c r="K968" s="15"/>
      <c r="L968" s="15"/>
      <c r="M968" s="15"/>
      <c r="N968" s="15"/>
      <c r="O968" s="15"/>
      <c r="P968" s="15"/>
      <c r="Q968" s="15"/>
      <c r="R968" s="15"/>
      <c r="S968" s="15"/>
      <c r="T968" s="15"/>
      <c r="U968" s="15"/>
    </row>
    <row r="969" spans="1:21" ht="30" customHeight="1" x14ac:dyDescent="0.25">
      <c r="A969" s="15"/>
      <c r="B969" s="15"/>
      <c r="C969" s="15"/>
      <c r="D969" s="15"/>
      <c r="E969" s="353"/>
      <c r="F969" s="15"/>
      <c r="G969" s="15"/>
      <c r="H969" s="15"/>
      <c r="I969" s="15"/>
      <c r="J969" s="15"/>
      <c r="K969" s="15"/>
      <c r="L969" s="15"/>
      <c r="M969" s="15"/>
      <c r="N969" s="15"/>
      <c r="O969" s="15"/>
      <c r="P969" s="15"/>
      <c r="Q969" s="15"/>
      <c r="R969" s="15"/>
      <c r="S969" s="15"/>
      <c r="T969" s="15"/>
      <c r="U969" s="15"/>
    </row>
    <row r="970" spans="1:21" ht="30" customHeight="1" x14ac:dyDescent="0.25">
      <c r="A970" s="15"/>
      <c r="B970" s="15"/>
      <c r="C970" s="15"/>
      <c r="D970" s="15"/>
      <c r="E970" s="353"/>
      <c r="F970" s="15"/>
      <c r="G970" s="15"/>
      <c r="H970" s="15"/>
      <c r="I970" s="15"/>
      <c r="J970" s="15"/>
      <c r="K970" s="15"/>
      <c r="L970" s="15"/>
      <c r="M970" s="15"/>
      <c r="N970" s="15"/>
      <c r="O970" s="15"/>
      <c r="P970" s="15"/>
      <c r="Q970" s="15"/>
      <c r="R970" s="15"/>
      <c r="S970" s="15"/>
      <c r="T970" s="15"/>
      <c r="U970" s="15"/>
    </row>
    <row r="971" spans="1:21" ht="30" customHeight="1" x14ac:dyDescent="0.25">
      <c r="A971" s="15"/>
      <c r="B971" s="15"/>
      <c r="C971" s="15"/>
      <c r="D971" s="15"/>
      <c r="E971" s="353"/>
      <c r="F971" s="15"/>
      <c r="G971" s="15"/>
      <c r="H971" s="15"/>
      <c r="I971" s="15"/>
      <c r="J971" s="15"/>
      <c r="K971" s="15"/>
      <c r="L971" s="15"/>
      <c r="M971" s="15"/>
      <c r="N971" s="15"/>
      <c r="O971" s="15"/>
      <c r="P971" s="15"/>
      <c r="Q971" s="15"/>
      <c r="R971" s="15"/>
      <c r="S971" s="15"/>
      <c r="T971" s="15"/>
      <c r="U971" s="15"/>
    </row>
    <row r="972" spans="1:21" ht="30" customHeight="1" x14ac:dyDescent="0.25">
      <c r="A972" s="15"/>
      <c r="B972" s="15"/>
      <c r="C972" s="15"/>
      <c r="D972" s="15"/>
      <c r="E972" s="353"/>
      <c r="F972" s="15"/>
      <c r="G972" s="15"/>
      <c r="H972" s="15"/>
      <c r="I972" s="15"/>
      <c r="J972" s="15"/>
      <c r="K972" s="15"/>
      <c r="L972" s="15"/>
      <c r="M972" s="15"/>
      <c r="N972" s="15"/>
      <c r="O972" s="15"/>
      <c r="P972" s="15"/>
      <c r="Q972" s="15"/>
      <c r="R972" s="15"/>
      <c r="S972" s="15"/>
      <c r="T972" s="15"/>
      <c r="U972" s="15"/>
    </row>
    <row r="973" spans="1:21" ht="30" customHeight="1" x14ac:dyDescent="0.25">
      <c r="A973" s="15"/>
      <c r="B973" s="15"/>
      <c r="C973" s="15"/>
      <c r="D973" s="15"/>
      <c r="E973" s="353"/>
      <c r="F973" s="15"/>
      <c r="G973" s="15"/>
      <c r="H973" s="15"/>
      <c r="I973" s="15"/>
      <c r="J973" s="15"/>
      <c r="K973" s="15"/>
      <c r="L973" s="15"/>
      <c r="M973" s="15"/>
      <c r="N973" s="15"/>
      <c r="O973" s="15"/>
      <c r="P973" s="15"/>
      <c r="Q973" s="15"/>
      <c r="R973" s="15"/>
      <c r="S973" s="15"/>
      <c r="T973" s="15"/>
      <c r="U973" s="15"/>
    </row>
    <row r="974" spans="1:21" ht="30" customHeight="1" x14ac:dyDescent="0.25">
      <c r="A974" s="15"/>
      <c r="B974" s="15"/>
      <c r="C974" s="15"/>
      <c r="D974" s="15"/>
      <c r="E974" s="353"/>
      <c r="F974" s="15"/>
      <c r="G974" s="15"/>
      <c r="H974" s="15"/>
      <c r="I974" s="15"/>
      <c r="J974" s="15"/>
      <c r="K974" s="15"/>
      <c r="L974" s="15"/>
      <c r="M974" s="15"/>
      <c r="N974" s="15"/>
      <c r="O974" s="15"/>
      <c r="P974" s="15"/>
      <c r="Q974" s="15"/>
      <c r="R974" s="15"/>
      <c r="S974" s="15"/>
      <c r="T974" s="15"/>
      <c r="U974" s="15"/>
    </row>
    <row r="975" spans="1:21" ht="30" customHeight="1" x14ac:dyDescent="0.25">
      <c r="A975" s="15"/>
      <c r="B975" s="15"/>
      <c r="C975" s="15"/>
      <c r="D975" s="15"/>
      <c r="E975" s="353"/>
      <c r="F975" s="15"/>
      <c r="G975" s="15"/>
      <c r="H975" s="15"/>
      <c r="I975" s="15"/>
      <c r="J975" s="15"/>
      <c r="K975" s="15"/>
      <c r="L975" s="15"/>
      <c r="M975" s="15"/>
      <c r="N975" s="15"/>
      <c r="O975" s="15"/>
      <c r="P975" s="15"/>
      <c r="Q975" s="15"/>
      <c r="R975" s="15"/>
      <c r="S975" s="15"/>
      <c r="T975" s="15"/>
      <c r="U975" s="15"/>
    </row>
    <row r="976" spans="1:21" ht="30" customHeight="1" x14ac:dyDescent="0.25">
      <c r="A976" s="15"/>
      <c r="B976" s="15"/>
      <c r="C976" s="15"/>
      <c r="D976" s="15"/>
      <c r="E976" s="353"/>
      <c r="F976" s="15"/>
      <c r="G976" s="15"/>
      <c r="H976" s="15"/>
      <c r="I976" s="15"/>
      <c r="J976" s="15"/>
      <c r="K976" s="15"/>
      <c r="L976" s="15"/>
      <c r="M976" s="15"/>
      <c r="N976" s="15"/>
      <c r="O976" s="15"/>
      <c r="P976" s="15"/>
      <c r="Q976" s="15"/>
      <c r="R976" s="15"/>
      <c r="S976" s="15"/>
      <c r="T976" s="15"/>
      <c r="U976" s="15"/>
    </row>
    <row r="977" spans="1:21" ht="30" customHeight="1" x14ac:dyDescent="0.25">
      <c r="A977" s="15"/>
      <c r="B977" s="15"/>
      <c r="C977" s="15"/>
      <c r="D977" s="15"/>
      <c r="E977" s="353"/>
      <c r="F977" s="15"/>
      <c r="G977" s="15"/>
      <c r="H977" s="15"/>
      <c r="I977" s="15"/>
      <c r="J977" s="15"/>
      <c r="K977" s="15"/>
      <c r="L977" s="15"/>
      <c r="M977" s="15"/>
      <c r="N977" s="15"/>
      <c r="O977" s="15"/>
      <c r="P977" s="15"/>
      <c r="Q977" s="15"/>
      <c r="R977" s="15"/>
      <c r="S977" s="15"/>
      <c r="T977" s="15"/>
      <c r="U977" s="15"/>
    </row>
    <row r="978" spans="1:21" ht="30" customHeight="1" x14ac:dyDescent="0.25">
      <c r="A978" s="15"/>
      <c r="B978" s="15"/>
      <c r="C978" s="15"/>
      <c r="D978" s="15"/>
      <c r="E978" s="353"/>
      <c r="F978" s="15"/>
      <c r="G978" s="15"/>
      <c r="H978" s="15"/>
      <c r="I978" s="15"/>
      <c r="J978" s="15"/>
      <c r="K978" s="15"/>
      <c r="L978" s="15"/>
      <c r="M978" s="15"/>
      <c r="N978" s="15"/>
      <c r="O978" s="15"/>
      <c r="P978" s="15"/>
      <c r="Q978" s="15"/>
      <c r="R978" s="15"/>
      <c r="S978" s="15"/>
      <c r="T978" s="15"/>
      <c r="U978" s="15"/>
    </row>
    <row r="979" spans="1:21" ht="30" customHeight="1" x14ac:dyDescent="0.25">
      <c r="A979" s="15"/>
      <c r="B979" s="15"/>
      <c r="C979" s="15"/>
      <c r="D979" s="15"/>
      <c r="E979" s="353"/>
      <c r="F979" s="15"/>
      <c r="G979" s="15"/>
      <c r="H979" s="15"/>
      <c r="I979" s="15"/>
      <c r="J979" s="15"/>
      <c r="K979" s="15"/>
      <c r="L979" s="15"/>
      <c r="M979" s="15"/>
      <c r="N979" s="15"/>
      <c r="O979" s="15"/>
      <c r="P979" s="15"/>
      <c r="Q979" s="15"/>
      <c r="R979" s="15"/>
      <c r="S979" s="15"/>
      <c r="T979" s="15"/>
      <c r="U979" s="15"/>
    </row>
    <row r="980" spans="1:21" ht="30" customHeight="1" x14ac:dyDescent="0.25">
      <c r="A980" s="15"/>
      <c r="B980" s="15"/>
      <c r="C980" s="15"/>
      <c r="D980" s="15"/>
      <c r="E980" s="353"/>
      <c r="F980" s="15"/>
      <c r="G980" s="15"/>
      <c r="H980" s="15"/>
      <c r="I980" s="15"/>
      <c r="J980" s="15"/>
      <c r="K980" s="15"/>
      <c r="L980" s="15"/>
      <c r="M980" s="15"/>
      <c r="N980" s="15"/>
      <c r="O980" s="15"/>
      <c r="P980" s="15"/>
      <c r="Q980" s="15"/>
      <c r="R980" s="15"/>
      <c r="S980" s="15"/>
      <c r="T980" s="15"/>
      <c r="U980" s="15"/>
    </row>
    <row r="981" spans="1:21" ht="30" customHeight="1" x14ac:dyDescent="0.25">
      <c r="A981" s="15"/>
      <c r="B981" s="15"/>
      <c r="C981" s="15"/>
      <c r="D981" s="15"/>
      <c r="E981" s="353"/>
      <c r="F981" s="15"/>
      <c r="G981" s="15"/>
      <c r="H981" s="15"/>
      <c r="I981" s="15"/>
      <c r="J981" s="15"/>
      <c r="K981" s="15"/>
      <c r="L981" s="15"/>
      <c r="M981" s="15"/>
      <c r="N981" s="15"/>
      <c r="O981" s="15"/>
      <c r="P981" s="15"/>
      <c r="Q981" s="15"/>
      <c r="R981" s="15"/>
      <c r="S981" s="15"/>
      <c r="T981" s="15"/>
      <c r="U981" s="15"/>
    </row>
    <row r="982" spans="1:21" ht="30" customHeight="1" x14ac:dyDescent="0.25">
      <c r="A982" s="15"/>
      <c r="B982" s="15"/>
      <c r="C982" s="15"/>
      <c r="D982" s="15"/>
      <c r="E982" s="353"/>
      <c r="F982" s="15"/>
      <c r="G982" s="15"/>
      <c r="H982" s="15"/>
      <c r="I982" s="15"/>
      <c r="J982" s="15"/>
      <c r="K982" s="15"/>
      <c r="L982" s="15"/>
      <c r="M982" s="15"/>
      <c r="N982" s="15"/>
      <c r="O982" s="15"/>
      <c r="P982" s="15"/>
      <c r="Q982" s="15"/>
      <c r="R982" s="15"/>
      <c r="S982" s="15"/>
      <c r="T982" s="15"/>
      <c r="U982" s="15"/>
    </row>
    <row r="983" spans="1:21" ht="30" customHeight="1" x14ac:dyDescent="0.25">
      <c r="A983" s="15"/>
      <c r="B983" s="15"/>
      <c r="C983" s="15"/>
      <c r="D983" s="15"/>
      <c r="E983" s="353"/>
      <c r="F983" s="15"/>
      <c r="G983" s="15"/>
      <c r="H983" s="15"/>
      <c r="I983" s="15"/>
      <c r="J983" s="15"/>
      <c r="K983" s="15"/>
      <c r="L983" s="15"/>
      <c r="M983" s="15"/>
      <c r="N983" s="15"/>
      <c r="O983" s="15"/>
      <c r="P983" s="15"/>
      <c r="Q983" s="15"/>
      <c r="R983" s="15"/>
      <c r="S983" s="15"/>
      <c r="T983" s="15"/>
      <c r="U983" s="15"/>
    </row>
    <row r="984" spans="1:21" ht="30" customHeight="1" x14ac:dyDescent="0.25">
      <c r="A984" s="15"/>
      <c r="B984" s="15"/>
      <c r="C984" s="15"/>
      <c r="D984" s="15"/>
      <c r="E984" s="353"/>
      <c r="F984" s="15"/>
      <c r="G984" s="15"/>
      <c r="H984" s="15"/>
      <c r="I984" s="15"/>
      <c r="J984" s="15"/>
      <c r="K984" s="15"/>
      <c r="L984" s="15"/>
      <c r="M984" s="15"/>
      <c r="N984" s="15"/>
      <c r="O984" s="15"/>
      <c r="P984" s="15"/>
      <c r="Q984" s="15"/>
      <c r="R984" s="15"/>
      <c r="S984" s="15"/>
      <c r="T984" s="15"/>
      <c r="U984" s="15"/>
    </row>
    <row r="985" spans="1:21" ht="30" customHeight="1" x14ac:dyDescent="0.25">
      <c r="A985" s="15"/>
      <c r="B985" s="15"/>
      <c r="C985" s="15"/>
      <c r="D985" s="15"/>
      <c r="E985" s="353"/>
      <c r="F985" s="15"/>
      <c r="G985" s="15"/>
      <c r="H985" s="15"/>
      <c r="I985" s="15"/>
      <c r="J985" s="15"/>
      <c r="K985" s="15"/>
      <c r="L985" s="15"/>
      <c r="M985" s="15"/>
      <c r="N985" s="15"/>
      <c r="O985" s="15"/>
      <c r="P985" s="15"/>
      <c r="Q985" s="15"/>
      <c r="R985" s="15"/>
      <c r="S985" s="15"/>
      <c r="T985" s="15"/>
      <c r="U985" s="15"/>
    </row>
    <row r="986" spans="1:21" ht="30" customHeight="1" x14ac:dyDescent="0.25">
      <c r="A986" s="15"/>
      <c r="B986" s="15"/>
      <c r="C986" s="15"/>
      <c r="D986" s="15"/>
      <c r="E986" s="353"/>
      <c r="F986" s="15"/>
      <c r="G986" s="15"/>
      <c r="H986" s="15"/>
      <c r="I986" s="15"/>
      <c r="J986" s="15"/>
      <c r="K986" s="15"/>
      <c r="L986" s="15"/>
      <c r="M986" s="15"/>
      <c r="N986" s="15"/>
      <c r="O986" s="15"/>
      <c r="P986" s="15"/>
      <c r="Q986" s="15"/>
      <c r="R986" s="15"/>
      <c r="S986" s="15"/>
      <c r="T986" s="15"/>
      <c r="U986" s="15"/>
    </row>
    <row r="987" spans="1:21" ht="30" customHeight="1" x14ac:dyDescent="0.25">
      <c r="A987" s="15"/>
      <c r="B987" s="15"/>
      <c r="C987" s="15"/>
      <c r="D987" s="15"/>
      <c r="E987" s="353"/>
      <c r="F987" s="15"/>
      <c r="G987" s="15"/>
      <c r="H987" s="15"/>
      <c r="I987" s="15"/>
      <c r="J987" s="15"/>
      <c r="K987" s="15"/>
      <c r="L987" s="15"/>
      <c r="M987" s="15"/>
      <c r="N987" s="15"/>
      <c r="O987" s="15"/>
      <c r="P987" s="15"/>
      <c r="Q987" s="15"/>
      <c r="R987" s="15"/>
      <c r="S987" s="15"/>
      <c r="T987" s="15"/>
      <c r="U987" s="15"/>
    </row>
    <row r="988" spans="1:21" ht="30" customHeight="1" x14ac:dyDescent="0.25">
      <c r="A988" s="15"/>
      <c r="B988" s="15"/>
      <c r="C988" s="15"/>
      <c r="D988" s="15"/>
      <c r="E988" s="353"/>
      <c r="F988" s="15"/>
      <c r="G988" s="15"/>
      <c r="H988" s="15"/>
      <c r="I988" s="15"/>
      <c r="J988" s="15"/>
      <c r="K988" s="15"/>
      <c r="L988" s="15"/>
      <c r="M988" s="15"/>
      <c r="N988" s="15"/>
      <c r="O988" s="15"/>
      <c r="P988" s="15"/>
      <c r="Q988" s="15"/>
      <c r="R988" s="15"/>
      <c r="S988" s="15"/>
      <c r="T988" s="15"/>
      <c r="U988" s="15"/>
    </row>
    <row r="989" spans="1:21" ht="30" customHeight="1" x14ac:dyDescent="0.25">
      <c r="A989" s="15"/>
      <c r="B989" s="15"/>
      <c r="C989" s="15"/>
      <c r="D989" s="15"/>
      <c r="E989" s="353"/>
      <c r="F989" s="15"/>
      <c r="G989" s="15"/>
      <c r="H989" s="15"/>
      <c r="I989" s="15"/>
      <c r="J989" s="15"/>
      <c r="K989" s="15"/>
      <c r="L989" s="15"/>
      <c r="M989" s="15"/>
      <c r="N989" s="15"/>
      <c r="O989" s="15"/>
      <c r="P989" s="15"/>
      <c r="Q989" s="15"/>
      <c r="R989" s="15"/>
      <c r="S989" s="15"/>
      <c r="T989" s="15"/>
      <c r="U989" s="15"/>
    </row>
    <row r="990" spans="1:21" ht="30" customHeight="1" x14ac:dyDescent="0.25">
      <c r="A990" s="15"/>
      <c r="B990" s="15"/>
      <c r="C990" s="15"/>
      <c r="D990" s="15"/>
      <c r="E990" s="353"/>
      <c r="F990" s="15"/>
      <c r="G990" s="15"/>
      <c r="H990" s="15"/>
      <c r="I990" s="15"/>
      <c r="J990" s="15"/>
      <c r="K990" s="15"/>
      <c r="L990" s="15"/>
      <c r="M990" s="15"/>
      <c r="N990" s="15"/>
      <c r="O990" s="15"/>
      <c r="P990" s="15"/>
      <c r="Q990" s="15"/>
      <c r="R990" s="15"/>
      <c r="S990" s="15"/>
      <c r="T990" s="15"/>
      <c r="U990" s="15"/>
    </row>
    <row r="991" spans="1:21" ht="30" customHeight="1" x14ac:dyDescent="0.25">
      <c r="A991" s="15"/>
      <c r="B991" s="15"/>
      <c r="C991" s="15"/>
      <c r="D991" s="15"/>
      <c r="E991" s="353"/>
      <c r="F991" s="15"/>
      <c r="G991" s="15"/>
      <c r="H991" s="15"/>
      <c r="I991" s="15"/>
      <c r="J991" s="15"/>
      <c r="K991" s="15"/>
      <c r="L991" s="15"/>
      <c r="M991" s="15"/>
      <c r="N991" s="15"/>
      <c r="O991" s="15"/>
      <c r="P991" s="15"/>
      <c r="Q991" s="15"/>
      <c r="R991" s="15"/>
      <c r="S991" s="15"/>
      <c r="T991" s="15"/>
      <c r="U991" s="15"/>
    </row>
    <row r="992" spans="1:21" ht="30" customHeight="1" x14ac:dyDescent="0.25">
      <c r="A992" s="15"/>
      <c r="B992" s="15"/>
      <c r="C992" s="15"/>
      <c r="D992" s="15"/>
      <c r="E992" s="353"/>
      <c r="F992" s="15"/>
      <c r="G992" s="15"/>
      <c r="H992" s="15"/>
      <c r="I992" s="15"/>
      <c r="J992" s="15"/>
      <c r="K992" s="15"/>
      <c r="L992" s="15"/>
      <c r="M992" s="15"/>
      <c r="N992" s="15"/>
      <c r="O992" s="15"/>
      <c r="P992" s="15"/>
      <c r="Q992" s="15"/>
      <c r="R992" s="15"/>
      <c r="S992" s="15"/>
      <c r="T992" s="15"/>
      <c r="U992" s="15"/>
    </row>
    <row r="993" spans="1:21" ht="30" customHeight="1" x14ac:dyDescent="0.25">
      <c r="A993" s="15"/>
      <c r="B993" s="15"/>
      <c r="C993" s="15"/>
      <c r="D993" s="15"/>
      <c r="E993" s="353"/>
      <c r="F993" s="15"/>
      <c r="G993" s="15"/>
      <c r="H993" s="15"/>
      <c r="I993" s="15"/>
      <c r="J993" s="15"/>
      <c r="K993" s="15"/>
      <c r="L993" s="15"/>
      <c r="M993" s="15"/>
      <c r="N993" s="15"/>
      <c r="O993" s="15"/>
      <c r="P993" s="15"/>
      <c r="Q993" s="15"/>
      <c r="R993" s="15"/>
      <c r="S993" s="15"/>
      <c r="T993" s="15"/>
      <c r="U993" s="15"/>
    </row>
    <row r="994" spans="1:21" ht="30" customHeight="1" x14ac:dyDescent="0.25">
      <c r="A994" s="15"/>
      <c r="B994" s="15"/>
      <c r="C994" s="15"/>
      <c r="D994" s="15"/>
      <c r="E994" s="353"/>
      <c r="F994" s="15"/>
      <c r="G994" s="15"/>
      <c r="H994" s="15"/>
      <c r="I994" s="15"/>
      <c r="J994" s="15"/>
      <c r="K994" s="15"/>
      <c r="L994" s="15"/>
      <c r="M994" s="15"/>
      <c r="N994" s="15"/>
      <c r="O994" s="15"/>
      <c r="P994" s="15"/>
      <c r="Q994" s="15"/>
      <c r="R994" s="15"/>
      <c r="S994" s="15"/>
      <c r="T994" s="15"/>
      <c r="U994" s="15"/>
    </row>
    <row r="995" spans="1:21" ht="30" customHeight="1" x14ac:dyDescent="0.25">
      <c r="A995" s="15"/>
      <c r="B995" s="15"/>
      <c r="C995" s="15"/>
      <c r="D995" s="15"/>
      <c r="E995" s="353"/>
      <c r="F995" s="15"/>
      <c r="G995" s="15"/>
      <c r="H995" s="15"/>
      <c r="I995" s="15"/>
      <c r="J995" s="15"/>
      <c r="K995" s="15"/>
      <c r="L995" s="15"/>
      <c r="M995" s="15"/>
      <c r="N995" s="15"/>
      <c r="O995" s="15"/>
      <c r="P995" s="15"/>
      <c r="Q995" s="15"/>
      <c r="R995" s="15"/>
      <c r="S995" s="15"/>
      <c r="T995" s="15"/>
      <c r="U995" s="15"/>
    </row>
    <row r="996" spans="1:21" ht="30" customHeight="1" x14ac:dyDescent="0.25">
      <c r="A996" s="15"/>
      <c r="B996" s="15"/>
      <c r="C996" s="15"/>
      <c r="D996" s="15"/>
      <c r="E996" s="353"/>
      <c r="F996" s="15"/>
      <c r="G996" s="15"/>
      <c r="H996" s="15"/>
      <c r="I996" s="15"/>
      <c r="J996" s="15"/>
      <c r="K996" s="15"/>
      <c r="L996" s="15"/>
      <c r="M996" s="15"/>
      <c r="N996" s="15"/>
      <c r="O996" s="15"/>
      <c r="P996" s="15"/>
      <c r="Q996" s="15"/>
      <c r="R996" s="15"/>
      <c r="S996" s="15"/>
      <c r="T996" s="15"/>
      <c r="U996" s="15"/>
    </row>
    <row r="997" spans="1:21" ht="30" customHeight="1" x14ac:dyDescent="0.25">
      <c r="A997" s="15"/>
      <c r="B997" s="15"/>
      <c r="C997" s="15"/>
      <c r="D997" s="15"/>
      <c r="E997" s="353"/>
      <c r="F997" s="15"/>
      <c r="G997" s="15"/>
      <c r="H997" s="15"/>
      <c r="I997" s="15"/>
      <c r="J997" s="15"/>
      <c r="K997" s="15"/>
      <c r="L997" s="15"/>
      <c r="M997" s="15"/>
      <c r="N997" s="15"/>
      <c r="O997" s="15"/>
      <c r="P997" s="15"/>
      <c r="Q997" s="15"/>
      <c r="R997" s="15"/>
      <c r="S997" s="15"/>
      <c r="T997" s="15"/>
      <c r="U997" s="15"/>
    </row>
    <row r="998" spans="1:21" ht="30" customHeight="1" x14ac:dyDescent="0.25">
      <c r="A998" s="15"/>
      <c r="B998" s="15"/>
      <c r="C998" s="15"/>
      <c r="D998" s="15"/>
      <c r="E998" s="353"/>
      <c r="F998" s="15"/>
      <c r="G998" s="15"/>
      <c r="H998" s="15"/>
      <c r="I998" s="15"/>
      <c r="J998" s="15"/>
      <c r="K998" s="15"/>
      <c r="L998" s="15"/>
      <c r="M998" s="15"/>
      <c r="N998" s="15"/>
      <c r="O998" s="15"/>
      <c r="P998" s="15"/>
      <c r="Q998" s="15"/>
      <c r="R998" s="15"/>
      <c r="S998" s="15"/>
      <c r="T998" s="15"/>
      <c r="U998" s="15"/>
    </row>
    <row r="999" spans="1:21" ht="30" customHeight="1" x14ac:dyDescent="0.25">
      <c r="A999" s="15"/>
      <c r="B999" s="15"/>
      <c r="C999" s="15"/>
      <c r="D999" s="15"/>
      <c r="E999" s="353"/>
      <c r="F999" s="15"/>
      <c r="G999" s="15"/>
      <c r="H999" s="15"/>
      <c r="I999" s="15"/>
      <c r="J999" s="15"/>
      <c r="K999" s="15"/>
      <c r="L999" s="15"/>
      <c r="M999" s="15"/>
      <c r="N999" s="15"/>
      <c r="O999" s="15"/>
      <c r="P999" s="15"/>
      <c r="Q999" s="15"/>
      <c r="R999" s="15"/>
      <c r="S999" s="15"/>
      <c r="T999" s="15"/>
      <c r="U999" s="15"/>
    </row>
  </sheetData>
  <mergeCells count="80">
    <mergeCell ref="B58:B59"/>
    <mergeCell ref="C58:C59"/>
    <mergeCell ref="D58:D59"/>
    <mergeCell ref="B60:B61"/>
    <mergeCell ref="C60:C61"/>
    <mergeCell ref="D60:D61"/>
    <mergeCell ref="C26:C27"/>
    <mergeCell ref="D26:D27"/>
    <mergeCell ref="B19:B20"/>
    <mergeCell ref="C19:C20"/>
    <mergeCell ref="D19:D20"/>
    <mergeCell ref="B24:B25"/>
    <mergeCell ref="C24:C25"/>
    <mergeCell ref="D24:D25"/>
    <mergeCell ref="B26:B27"/>
    <mergeCell ref="C17:C18"/>
    <mergeCell ref="D17:D18"/>
    <mergeCell ref="B11:B12"/>
    <mergeCell ref="C11:C12"/>
    <mergeCell ref="D11:D12"/>
    <mergeCell ref="B13:B14"/>
    <mergeCell ref="C13:C14"/>
    <mergeCell ref="D13:D14"/>
    <mergeCell ref="B17:B18"/>
    <mergeCell ref="C9:C10"/>
    <mergeCell ref="D9:D10"/>
    <mergeCell ref="B5:B6"/>
    <mergeCell ref="C5:C6"/>
    <mergeCell ref="D5:D6"/>
    <mergeCell ref="B7:B8"/>
    <mergeCell ref="C7:C8"/>
    <mergeCell ref="D7:D8"/>
    <mergeCell ref="B9:B10"/>
    <mergeCell ref="C56:C57"/>
    <mergeCell ref="D56:D57"/>
    <mergeCell ref="B52:B53"/>
    <mergeCell ref="C52:C53"/>
    <mergeCell ref="D52:D53"/>
    <mergeCell ref="B54:B55"/>
    <mergeCell ref="C54:C55"/>
    <mergeCell ref="D54:D55"/>
    <mergeCell ref="B56:B57"/>
    <mergeCell ref="C47:C48"/>
    <mergeCell ref="D47:D48"/>
    <mergeCell ref="B40:B41"/>
    <mergeCell ref="C40:C41"/>
    <mergeCell ref="D40:D41"/>
    <mergeCell ref="B45:B46"/>
    <mergeCell ref="C45:C46"/>
    <mergeCell ref="D45:D46"/>
    <mergeCell ref="B47:B48"/>
    <mergeCell ref="C32:C33"/>
    <mergeCell ref="D32:D33"/>
    <mergeCell ref="B28:B29"/>
    <mergeCell ref="C28:C29"/>
    <mergeCell ref="D28:D29"/>
    <mergeCell ref="B30:B31"/>
    <mergeCell ref="C30:C31"/>
    <mergeCell ref="D30:D31"/>
    <mergeCell ref="B32:B33"/>
    <mergeCell ref="E5:E6"/>
    <mergeCell ref="E7:E8"/>
    <mergeCell ref="E9:E10"/>
    <mergeCell ref="E11:E12"/>
    <mergeCell ref="E13:E14"/>
    <mergeCell ref="E17:E18"/>
    <mergeCell ref="E19:E20"/>
    <mergeCell ref="E24:E25"/>
    <mergeCell ref="E26:E27"/>
    <mergeCell ref="E28:E29"/>
    <mergeCell ref="E30:E31"/>
    <mergeCell ref="E32:E33"/>
    <mergeCell ref="E40:E41"/>
    <mergeCell ref="E45:E46"/>
    <mergeCell ref="E47:E48"/>
    <mergeCell ref="E52:E53"/>
    <mergeCell ref="E54:E55"/>
    <mergeCell ref="E56:E57"/>
    <mergeCell ref="E58:E59"/>
    <mergeCell ref="E60:E61"/>
  </mergeCells>
  <pageMargins left="0.7" right="0.7" top="0.75" bottom="0.75" header="0" footer="0"/>
  <pageSetup paperSize="9" scale="48" orientation="portrait" r:id="rId1"/>
  <colBreaks count="1" manualBreakCount="1">
    <brk id="1" max="6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69"/>
  <sheetViews>
    <sheetView topLeftCell="A167" workbookViewId="0">
      <selection activeCell="K42" sqref="K42"/>
    </sheetView>
  </sheetViews>
  <sheetFormatPr baseColWidth="10" defaultRowHeight="15" x14ac:dyDescent="0.25"/>
  <cols>
    <col min="2" max="2" width="21.85546875" customWidth="1"/>
    <col min="3" max="3" width="20.85546875" customWidth="1"/>
    <col min="4" max="4" width="17.7109375" customWidth="1"/>
    <col min="5" max="5" width="15.42578125" customWidth="1"/>
  </cols>
  <sheetData>
    <row r="1" spans="2:7" x14ac:dyDescent="0.25">
      <c r="B1" s="327" t="s">
        <v>1654</v>
      </c>
    </row>
    <row r="3" spans="2:7" ht="15.75" thickBot="1" x14ac:dyDescent="0.3">
      <c r="B3" s="814" t="s">
        <v>755</v>
      </c>
      <c r="C3" s="814" t="s">
        <v>756</v>
      </c>
      <c r="D3" s="814" t="s">
        <v>757</v>
      </c>
      <c r="E3" s="814" t="s">
        <v>759</v>
      </c>
    </row>
    <row r="4" spans="2:7" ht="16.5" thickTop="1" thickBot="1" x14ac:dyDescent="0.3">
      <c r="B4" s="816">
        <v>81718826274</v>
      </c>
      <c r="C4" s="816">
        <v>76297505718.459991</v>
      </c>
      <c r="D4" s="816">
        <v>36111181906.689995</v>
      </c>
      <c r="E4" s="816">
        <v>35708894023.689995</v>
      </c>
    </row>
    <row r="5" spans="2:7" ht="15.75" thickTop="1" x14ac:dyDescent="0.25"/>
    <row r="12" spans="2:7" x14ac:dyDescent="0.25">
      <c r="G12" s="811"/>
    </row>
    <row r="13" spans="2:7" x14ac:dyDescent="0.25">
      <c r="G13" s="812"/>
    </row>
    <row r="40" spans="2:8" x14ac:dyDescent="0.25">
      <c r="B40" t="s">
        <v>1655</v>
      </c>
    </row>
    <row r="41" spans="2:8" x14ac:dyDescent="0.25">
      <c r="B41" s="813" t="s">
        <v>1656</v>
      </c>
      <c r="C41" s="813" t="s">
        <v>1657</v>
      </c>
    </row>
    <row r="42" spans="2:8" x14ac:dyDescent="0.25">
      <c r="B42" s="815">
        <v>16000000000</v>
      </c>
      <c r="C42" s="815">
        <v>16793003194.450001</v>
      </c>
      <c r="D42" s="819">
        <f>C42/B42</f>
        <v>1.0495626996531251</v>
      </c>
    </row>
    <row r="45" spans="2:8" x14ac:dyDescent="0.25">
      <c r="H45" s="812">
        <f>C42/B42</f>
        <v>1.0495626996531251</v>
      </c>
    </row>
    <row r="59" spans="2:4" ht="15.75" thickBot="1" x14ac:dyDescent="0.3"/>
    <row r="60" spans="2:4" ht="16.5" thickTop="1" thickBot="1" x14ac:dyDescent="0.3">
      <c r="B60" s="742" t="s">
        <v>897</v>
      </c>
    </row>
    <row r="61" spans="2:4" ht="16.5" thickTop="1" thickBot="1" x14ac:dyDescent="0.3">
      <c r="B61" s="813" t="s">
        <v>1656</v>
      </c>
      <c r="C61" s="813" t="s">
        <v>1657</v>
      </c>
    </row>
    <row r="62" spans="2:4" ht="16.5" thickTop="1" thickBot="1" x14ac:dyDescent="0.3">
      <c r="B62" s="817">
        <v>500000000</v>
      </c>
      <c r="C62" s="815">
        <v>417037293</v>
      </c>
      <c r="D62" s="819">
        <f>C62/B62</f>
        <v>0.83407458599999995</v>
      </c>
    </row>
    <row r="63" spans="2:4" ht="15.75" thickTop="1" x14ac:dyDescent="0.25"/>
    <row r="67" spans="10:10" x14ac:dyDescent="0.25">
      <c r="J67" s="812"/>
    </row>
    <row r="80" spans="10:10" ht="15.75" thickBot="1" x14ac:dyDescent="0.3"/>
    <row r="81" spans="2:7" ht="16.5" thickTop="1" thickBot="1" x14ac:dyDescent="0.3">
      <c r="B81" s="742" t="s">
        <v>1658</v>
      </c>
    </row>
    <row r="82" spans="2:7" ht="16.5" thickTop="1" thickBot="1" x14ac:dyDescent="0.3">
      <c r="B82" s="813" t="s">
        <v>1656</v>
      </c>
      <c r="C82" s="813" t="s">
        <v>1657</v>
      </c>
    </row>
    <row r="83" spans="2:7" ht="16.5" thickTop="1" thickBot="1" x14ac:dyDescent="0.3">
      <c r="B83" s="817">
        <v>500000000</v>
      </c>
      <c r="C83" s="815">
        <v>89278087</v>
      </c>
      <c r="D83" s="812">
        <f>C83/B83</f>
        <v>0.17855617400000001</v>
      </c>
    </row>
    <row r="84" spans="2:7" ht="15.75" thickTop="1" x14ac:dyDescent="0.25"/>
    <row r="95" spans="2:7" x14ac:dyDescent="0.25">
      <c r="G95" s="812"/>
    </row>
    <row r="96" spans="2:7" x14ac:dyDescent="0.25">
      <c r="G96" s="812"/>
    </row>
    <row r="102" spans="2:8" ht="15.75" thickBot="1" x14ac:dyDescent="0.3"/>
    <row r="103" spans="2:8" ht="16.5" thickTop="1" thickBot="1" x14ac:dyDescent="0.3">
      <c r="B103" s="742" t="s">
        <v>1659</v>
      </c>
    </row>
    <row r="104" spans="2:8" ht="16.5" thickTop="1" thickBot="1" x14ac:dyDescent="0.3">
      <c r="B104" s="813" t="s">
        <v>1656</v>
      </c>
      <c r="C104" s="813" t="s">
        <v>1657</v>
      </c>
    </row>
    <row r="105" spans="2:8" ht="16.5" thickTop="1" thickBot="1" x14ac:dyDescent="0.3">
      <c r="B105" s="817">
        <v>1249715421.05</v>
      </c>
      <c r="C105" s="815">
        <v>1462965943.5</v>
      </c>
      <c r="D105" s="818">
        <f>C105/B105</f>
        <v>1.170639266234571</v>
      </c>
    </row>
    <row r="106" spans="2:8" ht="15.75" thickTop="1" x14ac:dyDescent="0.25"/>
    <row r="111" spans="2:8" x14ac:dyDescent="0.25">
      <c r="H111" s="812"/>
    </row>
    <row r="123" spans="2:4" ht="15.75" thickBot="1" x14ac:dyDescent="0.3"/>
    <row r="124" spans="2:4" ht="16.5" thickTop="1" thickBot="1" x14ac:dyDescent="0.3">
      <c r="B124" s="742" t="s">
        <v>1660</v>
      </c>
    </row>
    <row r="125" spans="2:4" ht="16.5" thickTop="1" thickBot="1" x14ac:dyDescent="0.3">
      <c r="B125" s="813" t="s">
        <v>1656</v>
      </c>
      <c r="C125" s="813" t="s">
        <v>1657</v>
      </c>
    </row>
    <row r="126" spans="2:4" ht="16.5" thickTop="1" thickBot="1" x14ac:dyDescent="0.3">
      <c r="B126" s="817">
        <v>1000000000</v>
      </c>
      <c r="C126" s="815">
        <v>845654638</v>
      </c>
      <c r="D126" s="818">
        <f>C126/B126</f>
        <v>0.84565463799999996</v>
      </c>
    </row>
    <row r="127" spans="2:4" ht="15.75" thickTop="1" x14ac:dyDescent="0.25"/>
    <row r="144" ht="15.75" thickBot="1" x14ac:dyDescent="0.3"/>
    <row r="145" spans="2:4" ht="16.5" thickTop="1" thickBot="1" x14ac:dyDescent="0.3">
      <c r="B145" s="742" t="s">
        <v>887</v>
      </c>
    </row>
    <row r="146" spans="2:4" ht="16.5" thickTop="1" thickBot="1" x14ac:dyDescent="0.3">
      <c r="B146" s="813" t="s">
        <v>1656</v>
      </c>
      <c r="C146" s="813" t="s">
        <v>1657</v>
      </c>
    </row>
    <row r="147" spans="2:4" ht="16.5" thickTop="1" thickBot="1" x14ac:dyDescent="0.3">
      <c r="B147" s="744">
        <v>240000000</v>
      </c>
      <c r="C147" s="815">
        <v>672467463.57000005</v>
      </c>
      <c r="D147" s="818">
        <f>C147/B147</f>
        <v>2.8019477648750004</v>
      </c>
    </row>
    <row r="148" spans="2:4" ht="15.75" thickTop="1" x14ac:dyDescent="0.25"/>
    <row r="165" spans="2:4" ht="15.75" thickBot="1" x14ac:dyDescent="0.3"/>
    <row r="166" spans="2:4" ht="16.5" thickTop="1" thickBot="1" x14ac:dyDescent="0.3">
      <c r="B166" s="742" t="s">
        <v>892</v>
      </c>
    </row>
    <row r="167" spans="2:4" ht="16.5" thickTop="1" thickBot="1" x14ac:dyDescent="0.3">
      <c r="B167" s="813" t="s">
        <v>1656</v>
      </c>
      <c r="C167" s="813" t="s">
        <v>1657</v>
      </c>
    </row>
    <row r="168" spans="2:4" ht="16.5" thickTop="1" thickBot="1" x14ac:dyDescent="0.3">
      <c r="B168" s="744">
        <v>600000000</v>
      </c>
      <c r="C168" s="815">
        <v>412678836.63</v>
      </c>
      <c r="D168" s="818">
        <f>C168/B168</f>
        <v>0.68779806104999996</v>
      </c>
    </row>
    <row r="169" spans="2:4" ht="15.75" thickTop="1" x14ac:dyDescent="0.25"/>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11" sqref="C11"/>
    </sheetView>
  </sheetViews>
  <sheetFormatPr baseColWidth="10" defaultRowHeight="15" x14ac:dyDescent="0.25"/>
  <cols>
    <col min="2" max="2" width="19.5703125" customWidth="1"/>
    <col min="3" max="3" width="18.28515625" customWidth="1"/>
    <col min="4" max="4" width="12.5703125" customWidth="1"/>
  </cols>
  <sheetData>
    <row r="1" spans="1:4" ht="30" x14ac:dyDescent="0.25">
      <c r="A1" s="466" t="s">
        <v>119</v>
      </c>
      <c r="B1" s="466" t="s">
        <v>120</v>
      </c>
      <c r="C1" s="466" t="s">
        <v>121</v>
      </c>
      <c r="D1" s="467" t="s">
        <v>1398</v>
      </c>
    </row>
    <row r="2" spans="1:4" x14ac:dyDescent="0.25">
      <c r="A2" t="s">
        <v>1399</v>
      </c>
      <c r="B2" t="s">
        <v>1400</v>
      </c>
      <c r="C2" t="s">
        <v>1401</v>
      </c>
      <c r="D2" s="468" t="s">
        <v>1402</v>
      </c>
    </row>
    <row r="3" spans="1:4" x14ac:dyDescent="0.25">
      <c r="A3" t="s">
        <v>1403</v>
      </c>
      <c r="B3" t="s">
        <v>1404</v>
      </c>
      <c r="C3" t="s">
        <v>1405</v>
      </c>
      <c r="D3" s="468" t="s">
        <v>1406</v>
      </c>
    </row>
    <row r="4" spans="1:4" x14ac:dyDescent="0.25">
      <c r="B4" t="s">
        <v>1407</v>
      </c>
      <c r="C4" t="s">
        <v>1408</v>
      </c>
    </row>
    <row r="5" spans="1:4" x14ac:dyDescent="0.25">
      <c r="C5" t="s">
        <v>1409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Datos Generales</vt:lpstr>
      <vt:lpstr>Hoja1</vt:lpstr>
      <vt:lpstr>METAS CON BAJO RENDIMIENTO</vt:lpstr>
      <vt:lpstr>Anexo 1 Matriz Inf Gestión-GD</vt:lpstr>
      <vt:lpstr>Anexo 2 Matriz Inf Gastos</vt:lpstr>
      <vt:lpstr>Anexo 3 Matriz inf ingresos</vt:lpstr>
      <vt:lpstr>RESUMEN FISICO Y FINANCIERO</vt:lpstr>
      <vt:lpstr>GRAFICOS </vt:lpstr>
      <vt:lpstr>FORMULA</vt:lpstr>
      <vt:lpstr>16MIZC</vt:lpstr>
      <vt:lpstr>'Anexo 1 Matriz Inf Gestión-GD'!Área_de_impresión</vt:lpstr>
      <vt:lpstr>'METAS CON BAJO RENDIMIENTO'!Área_de_impresión</vt:lpstr>
      <vt:lpstr>'RESUMEN FISICO Y FINANCIERO'!Área_de_impresión</vt:lpstr>
      <vt:lpstr>Lista_CAR</vt:lpstr>
      <vt:lpstr>'Anexo 2 Matriz Inf Gastos'!Títulos_a_imprimir</vt:lpstr>
      <vt:lpstr>'METAS CON BAJO RENDIMIENTO'!Títulos_a_imprimir</vt:lpstr>
      <vt:lpstr>Vigencias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Giovanny Ortiz R.</dc:creator>
  <cp:lastModifiedBy>Alex</cp:lastModifiedBy>
  <cp:lastPrinted>2022-10-09T21:04:15Z</cp:lastPrinted>
  <dcterms:created xsi:type="dcterms:W3CDTF">2016-11-26T19:57:08Z</dcterms:created>
  <dcterms:modified xsi:type="dcterms:W3CDTF">2023-02-27T15:38:13Z</dcterms:modified>
</cp:coreProperties>
</file>